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4385" yWindow="-15" windowWidth="7260" windowHeight="9615" tabRatio="922"/>
  </bookViews>
  <sheets>
    <sheet name="Data" sheetId="1" r:id="rId1"/>
    <sheet name="Principal Proceedings" sheetId="14" r:id="rId2"/>
    <sheet name="Intrest Proceedings " sheetId="15" r:id="rId3"/>
    <sheet name="Intrest Abstract" sheetId="4" r:id="rId4"/>
    <sheet name="Annexure" sheetId="2" r:id="rId5"/>
    <sheet name="Worksheet" sheetId="3" r:id="rId6"/>
    <sheet name="Form47front" sheetId="5" r:id="rId7"/>
    <sheet name="APTC Back Page" sheetId="6" r:id="rId8"/>
    <sheet name="101&amp;Token" sheetId="7" r:id="rId9"/>
    <sheet name="Annexure-I" sheetId="8" r:id="rId10"/>
    <sheet name="CPS" sheetId="13" r:id="rId11"/>
    <sheet name="Intrest F47front" sheetId="9" r:id="rId12"/>
    <sheet name="Intrest F47 Back" sheetId="10" r:id="rId13"/>
    <sheet name="101&amp;Token (2)" sheetId="11" r:id="rId14"/>
    <sheet name="Annexure-I (2)" sheetId="12" r:id="rId15"/>
  </sheets>
  <externalReferences>
    <externalReference r:id="rId16"/>
  </externalReferences>
  <definedNames>
    <definedName name="_xlnm._FilterDatabase" localSheetId="4" hidden="1">Annexure!$G$7:$G$28</definedName>
    <definedName name="_xlnm._FilterDatabase" localSheetId="9" hidden="1">'Annexure-I'!$E$7:$E$11</definedName>
    <definedName name="_xlnm._FilterDatabase" localSheetId="14" hidden="1">'Annexure-I (2)'!$E$7:$E$11</definedName>
    <definedName name="_xlnm._FilterDatabase" localSheetId="10" hidden="1">CPS!$H$21:$H$27</definedName>
    <definedName name="_xlnm._FilterDatabase" localSheetId="3" hidden="1">'Intrest Abstract'!$H$6:$H$27</definedName>
    <definedName name="_xlnm._FilterDatabase" localSheetId="5" hidden="1">Worksheet!$A$2:$H$2</definedName>
    <definedName name="Bill_Dt">Data!$S$16</definedName>
    <definedName name="Bill_Dt2">Data!$T$16</definedName>
    <definedName name="Bill_month">Data!$R$13</definedName>
    <definedName name="Billmonth_Lday">Data!$S$13</definedName>
    <definedName name="cr2pf">'APTC Back Page'!$P$1</definedName>
    <definedName name="DDO_Code" localSheetId="10">Form47front!$S$11</definedName>
    <definedName name="DDO_Code">Data!$G$10</definedName>
    <definedName name="DDO_Desg">Data!$G$8</definedName>
    <definedName name="DDO_Off">Data!$G$9</definedName>
    <definedName name="PF_Typ">'APTC Back Page'!$L$2</definedName>
    <definedName name="PRAN">Data!$G$5</definedName>
    <definedName name="_xlnm.Print_Area" localSheetId="8">'101&amp;Token'!$A$1:$P$74</definedName>
    <definedName name="_xlnm.Print_Area" localSheetId="13">'101&amp;Token (2)'!$A$1:$P$74</definedName>
    <definedName name="_xlnm.Print_Area" localSheetId="4">Annexure!$A$1:$G$39</definedName>
    <definedName name="_xlnm.Print_Area" localSheetId="9">'Annexure-I'!$A$1:$E$28</definedName>
    <definedName name="_xlnm.Print_Area" localSheetId="14">'Annexure-I (2)'!$A$1:$E$28</definedName>
    <definedName name="_xlnm.Print_Area" localSheetId="6">Form47front!$A$2:$AF$66</definedName>
    <definedName name="_xlnm.Print_Area" localSheetId="3">'Intrest Abstract'!$A$1:$H$37</definedName>
    <definedName name="_xlnm.Print_Area" localSheetId="11">'Intrest F47front'!$A$2:$AF$66</definedName>
    <definedName name="_xlnm.Print_Area" localSheetId="5">Worksheet!$A$1:$H$213</definedName>
  </definedNames>
  <calcPr calcId="124519"/>
  <fileRecoveryPr repairLoad="1"/>
</workbook>
</file>

<file path=xl/calcChain.xml><?xml version="1.0" encoding="utf-8"?>
<calcChain xmlns="http://schemas.openxmlformats.org/spreadsheetml/2006/main">
  <c r="C10" i="2"/>
  <c r="G9" i="4" s="1"/>
  <c r="C11" i="2"/>
  <c r="G10" i="4" s="1"/>
  <c r="C12" i="2"/>
  <c r="G11" i="4" s="1"/>
  <c r="C13" i="2"/>
  <c r="G12" i="4" s="1"/>
  <c r="C14" i="2"/>
  <c r="G13" i="4" s="1"/>
  <c r="C15" i="2"/>
  <c r="G14" i="4" s="1"/>
  <c r="C16" i="2"/>
  <c r="G15" i="4" s="1"/>
  <c r="C17" i="2"/>
  <c r="G16" i="4" s="1"/>
  <c r="C18" i="2"/>
  <c r="G17" i="4" s="1"/>
  <c r="C19" i="2"/>
  <c r="G18" i="4" s="1"/>
  <c r="C20" i="2"/>
  <c r="G19" i="4" s="1"/>
  <c r="C21" i="2"/>
  <c r="G20" i="4" s="1"/>
  <c r="C22" i="2"/>
  <c r="G21" i="4" s="1"/>
  <c r="C23" i="2"/>
  <c r="G22" i="4" s="1"/>
  <c r="C24" i="2"/>
  <c r="G23" i="4" s="1"/>
  <c r="C25" i="2"/>
  <c r="G24" i="4" s="1"/>
  <c r="C26" i="2"/>
  <c r="G25" i="4" s="1"/>
  <c r="C27" i="2"/>
  <c r="G26" i="4" s="1"/>
  <c r="B26" i="2"/>
  <c r="B27"/>
  <c r="B10"/>
  <c r="B11"/>
  <c r="B12"/>
  <c r="B13"/>
  <c r="B14"/>
  <c r="B15"/>
  <c r="B16"/>
  <c r="B17"/>
  <c r="B18"/>
  <c r="B19"/>
  <c r="B20"/>
  <c r="B21"/>
  <c r="B22"/>
  <c r="B23"/>
  <c r="B24"/>
  <c r="B25"/>
  <c r="G164" i="3"/>
  <c r="F227"/>
  <c r="F217"/>
  <c r="D237"/>
  <c r="K237" s="1"/>
  <c r="C237"/>
  <c r="B237"/>
  <c r="E237" s="1"/>
  <c r="D227"/>
  <c r="K227" s="1"/>
  <c r="C227"/>
  <c r="B227"/>
  <c r="E227" s="1"/>
  <c r="B217"/>
  <c r="E217" s="1"/>
  <c r="C217"/>
  <c r="D217"/>
  <c r="K217" s="1"/>
  <c r="D207"/>
  <c r="K207" s="1"/>
  <c r="C207"/>
  <c r="B207"/>
  <c r="B197"/>
  <c r="D197"/>
  <c r="K197" s="1"/>
  <c r="C197"/>
  <c r="D187"/>
  <c r="C187"/>
  <c r="B187"/>
  <c r="J33" i="1"/>
  <c r="K33" s="1"/>
  <c r="J34"/>
  <c r="K34" s="1"/>
  <c r="J35"/>
  <c r="K35" s="1"/>
  <c r="Q31"/>
  <c r="Q32"/>
  <c r="Q33"/>
  <c r="Q34"/>
  <c r="Q35"/>
  <c r="Q36"/>
  <c r="Q37"/>
  <c r="Q38"/>
  <c r="D21" i="2"/>
  <c r="D22"/>
  <c r="D23"/>
  <c r="D24"/>
  <c r="D25"/>
  <c r="D26"/>
  <c r="D27"/>
  <c r="E19" i="4"/>
  <c r="F19"/>
  <c r="E20"/>
  <c r="F20"/>
  <c r="D21"/>
  <c r="E21"/>
  <c r="F21"/>
  <c r="D22"/>
  <c r="E22"/>
  <c r="F22"/>
  <c r="D23"/>
  <c r="E23"/>
  <c r="F23"/>
  <c r="B24"/>
  <c r="E24"/>
  <c r="F24"/>
  <c r="B25"/>
  <c r="E25"/>
  <c r="F25"/>
  <c r="B26"/>
  <c r="E26"/>
  <c r="F26"/>
  <c r="B4" i="6"/>
  <c r="B4" i="10" s="1"/>
  <c r="AC11" i="5"/>
  <c r="AC11" i="9" s="1"/>
  <c r="S15" i="5"/>
  <c r="S15" i="9" s="1"/>
  <c r="S13" i="5"/>
  <c r="S13" i="9" s="1"/>
  <c r="A5" i="2"/>
  <c r="A4"/>
  <c r="C175" i="3"/>
  <c r="C164"/>
  <c r="C152"/>
  <c r="C140"/>
  <c r="C128"/>
  <c r="C115"/>
  <c r="C102"/>
  <c r="C89"/>
  <c r="C76"/>
  <c r="C62"/>
  <c r="C48"/>
  <c r="C33"/>
  <c r="C19"/>
  <c r="C4"/>
  <c r="C5" i="4"/>
  <c r="A3"/>
  <c r="C24" i="13"/>
  <c r="D164" i="3"/>
  <c r="K164" s="1"/>
  <c r="C23" i="4" l="1"/>
  <c r="E24" i="2"/>
  <c r="F24" s="1"/>
  <c r="G24" s="1"/>
  <c r="C21" i="4"/>
  <c r="E22" i="2"/>
  <c r="F22" s="1"/>
  <c r="G22" s="1"/>
  <c r="C22" i="4"/>
  <c r="E23" i="2"/>
  <c r="F23" s="1"/>
  <c r="G23" s="1"/>
  <c r="K187" i="3"/>
  <c r="R16" i="1"/>
  <c r="C9" i="2"/>
  <c r="G8" i="4" s="1"/>
  <c r="C8" i="2"/>
  <c r="B20" i="4" l="1"/>
  <c r="B21"/>
  <c r="B22"/>
  <c r="J36" i="1"/>
  <c r="D24" i="4" s="1"/>
  <c r="J37" i="1"/>
  <c r="F26" i="2" s="1"/>
  <c r="J38" i="1"/>
  <c r="D26" i="4" s="1"/>
  <c r="Q22" i="1"/>
  <c r="J22" s="1"/>
  <c r="F11" i="2" s="1"/>
  <c r="Q23" i="1"/>
  <c r="J23" s="1"/>
  <c r="F12" i="2" s="1"/>
  <c r="Q24" i="1"/>
  <c r="J24" s="1"/>
  <c r="F13" i="2" s="1"/>
  <c r="Q25" i="1"/>
  <c r="J25" s="1"/>
  <c r="F14" i="2" s="1"/>
  <c r="Q26" i="1"/>
  <c r="J26" s="1"/>
  <c r="F15" i="2" s="1"/>
  <c r="Q27" i="1"/>
  <c r="J27" s="1"/>
  <c r="F16" i="2" s="1"/>
  <c r="Q28" i="1"/>
  <c r="J28" s="1"/>
  <c r="F17" i="2" s="1"/>
  <c r="Q29" i="1"/>
  <c r="J29" s="1"/>
  <c r="F18" i="2" s="1"/>
  <c r="Q30" i="1"/>
  <c r="K30" s="1"/>
  <c r="E19" i="2" s="1"/>
  <c r="F19" s="1"/>
  <c r="D9"/>
  <c r="D10"/>
  <c r="D11"/>
  <c r="D12"/>
  <c r="D13"/>
  <c r="D14"/>
  <c r="D15"/>
  <c r="D16"/>
  <c r="D17"/>
  <c r="D18"/>
  <c r="D19"/>
  <c r="D20"/>
  <c r="D8"/>
  <c r="D10" i="4"/>
  <c r="S16" i="1"/>
  <c r="AA7" i="5" s="1"/>
  <c r="AA7" i="9" s="1"/>
  <c r="D175" i="3"/>
  <c r="K175" s="1"/>
  <c r="D152"/>
  <c r="K152" s="1"/>
  <c r="D140"/>
  <c r="K140" s="1"/>
  <c r="D128"/>
  <c r="K128" s="1"/>
  <c r="D115"/>
  <c r="K115" s="1"/>
  <c r="D102"/>
  <c r="K102" s="1"/>
  <c r="D89"/>
  <c r="K89" s="1"/>
  <c r="D76"/>
  <c r="K76" s="1"/>
  <c r="D62"/>
  <c r="K61" s="1"/>
  <c r="D48"/>
  <c r="K48" s="1"/>
  <c r="D33"/>
  <c r="K33" s="1"/>
  <c r="D4"/>
  <c r="K4" s="1"/>
  <c r="D19"/>
  <c r="K19" s="1"/>
  <c r="F18" i="4"/>
  <c r="F16"/>
  <c r="F14"/>
  <c r="F12"/>
  <c r="F10"/>
  <c r="F8"/>
  <c r="E18"/>
  <c r="E17"/>
  <c r="E16"/>
  <c r="E15"/>
  <c r="E14"/>
  <c r="E13"/>
  <c r="E12"/>
  <c r="E11"/>
  <c r="E10"/>
  <c r="E9"/>
  <c r="F38" i="1"/>
  <c r="B23" i="4" s="1"/>
  <c r="F32" i="1"/>
  <c r="F31"/>
  <c r="F30"/>
  <c r="B18" i="4" s="1"/>
  <c r="F29" i="1"/>
  <c r="B17" i="4" s="1"/>
  <c r="F28" i="1"/>
  <c r="B16" i="4" s="1"/>
  <c r="F27" i="1"/>
  <c r="B15" i="4" s="1"/>
  <c r="F26" i="1"/>
  <c r="B14" i="4" s="1"/>
  <c r="F25" i="1"/>
  <c r="B13" i="4" s="1"/>
  <c r="F24" i="1"/>
  <c r="B12" i="4" s="1"/>
  <c r="F23" i="1"/>
  <c r="B11" i="4" s="1"/>
  <c r="F22" i="1"/>
  <c r="B10" i="4" s="1"/>
  <c r="F21" i="1"/>
  <c r="B9" i="4" s="1"/>
  <c r="F20" i="1"/>
  <c r="B9" i="2" s="1"/>
  <c r="B8" i="4" s="1"/>
  <c r="F19" i="1"/>
  <c r="B3" i="7"/>
  <c r="A1" i="3"/>
  <c r="D14" i="4" l="1"/>
  <c r="D25"/>
  <c r="D16"/>
  <c r="D12"/>
  <c r="K22" i="1"/>
  <c r="E11" i="2" s="1"/>
  <c r="D17" i="4"/>
  <c r="D15"/>
  <c r="D13"/>
  <c r="K26" i="1"/>
  <c r="E15" i="2" s="1"/>
  <c r="K28" i="1"/>
  <c r="E17" i="2" s="1"/>
  <c r="K24" i="1"/>
  <c r="D11" i="4"/>
  <c r="K29" i="1"/>
  <c r="C17" i="4" s="1"/>
  <c r="K27" i="1"/>
  <c r="C15" i="4" s="1"/>
  <c r="K25" i="1"/>
  <c r="C13" i="4" s="1"/>
  <c r="K23" i="1"/>
  <c r="C11" i="4" s="1"/>
  <c r="K36" i="1"/>
  <c r="E25" i="2" s="1"/>
  <c r="F25" s="1"/>
  <c r="G25" s="1"/>
  <c r="B8"/>
  <c r="B7" i="4" s="1"/>
  <c r="C16"/>
  <c r="C18"/>
  <c r="C14"/>
  <c r="E18" i="2"/>
  <c r="G18" s="1"/>
  <c r="E14"/>
  <c r="G14" s="1"/>
  <c r="K37" i="1"/>
  <c r="E26" i="2" s="1"/>
  <c r="G26" s="1"/>
  <c r="D18" i="4"/>
  <c r="Q21" i="1"/>
  <c r="F9" i="4"/>
  <c r="F11"/>
  <c r="F13"/>
  <c r="F15"/>
  <c r="F17"/>
  <c r="B19"/>
  <c r="J31" i="15"/>
  <c r="J30"/>
  <c r="B2"/>
  <c r="A1"/>
  <c r="A1" i="14"/>
  <c r="B2"/>
  <c r="J31"/>
  <c r="J30"/>
  <c r="B24" i="13"/>
  <c r="F24"/>
  <c r="E24"/>
  <c r="G24" s="1"/>
  <c r="E11" i="12"/>
  <c r="C11"/>
  <c r="B11"/>
  <c r="E10"/>
  <c r="C10"/>
  <c r="B10"/>
  <c r="E9"/>
  <c r="C9"/>
  <c r="B9"/>
  <c r="D8"/>
  <c r="B54" i="11"/>
  <c r="A48"/>
  <c r="F19"/>
  <c r="B19"/>
  <c r="M16"/>
  <c r="L16"/>
  <c r="K16"/>
  <c r="H16"/>
  <c r="G16"/>
  <c r="F16"/>
  <c r="D16"/>
  <c r="C16"/>
  <c r="P13"/>
  <c r="O13"/>
  <c r="M13"/>
  <c r="L13"/>
  <c r="K13"/>
  <c r="I13"/>
  <c r="H13"/>
  <c r="F13"/>
  <c r="E13"/>
  <c r="D13"/>
  <c r="C13"/>
  <c r="C11"/>
  <c r="B5"/>
  <c r="L46" s="1"/>
  <c r="B3"/>
  <c r="AB19" i="10"/>
  <c r="Z19"/>
  <c r="W19"/>
  <c r="V19"/>
  <c r="U19"/>
  <c r="T19"/>
  <c r="S19"/>
  <c r="R19"/>
  <c r="Q19"/>
  <c r="P19"/>
  <c r="O19"/>
  <c r="N19"/>
  <c r="M19"/>
  <c r="I19"/>
  <c r="H19"/>
  <c r="G19"/>
  <c r="U34" i="9" s="1"/>
  <c r="F19" i="10"/>
  <c r="E19"/>
  <c r="U32" i="9" s="1"/>
  <c r="D19" i="10"/>
  <c r="X18"/>
  <c r="K18"/>
  <c r="X17"/>
  <c r="K17"/>
  <c r="X16"/>
  <c r="K16"/>
  <c r="X15"/>
  <c r="K15"/>
  <c r="X14"/>
  <c r="K14"/>
  <c r="X13"/>
  <c r="K13"/>
  <c r="X12"/>
  <c r="K12"/>
  <c r="X11"/>
  <c r="K11"/>
  <c r="X10"/>
  <c r="K10"/>
  <c r="Y10" s="1"/>
  <c r="AA10" s="1"/>
  <c r="X9"/>
  <c r="K9"/>
  <c r="Y9" s="1"/>
  <c r="AA9" s="1"/>
  <c r="X8"/>
  <c r="K8"/>
  <c r="Y8" s="1"/>
  <c r="AA8" s="1"/>
  <c r="X7"/>
  <c r="K7"/>
  <c r="Y7" s="1"/>
  <c r="AA7" s="1"/>
  <c r="X6"/>
  <c r="K6"/>
  <c r="Y6" s="1"/>
  <c r="AA6" s="1"/>
  <c r="X5"/>
  <c r="K5"/>
  <c r="Y5" s="1"/>
  <c r="AA5" s="1"/>
  <c r="C4"/>
  <c r="B8" i="12" s="1"/>
  <c r="C8"/>
  <c r="D95" i="9"/>
  <c r="E95" s="1"/>
  <c r="AE47"/>
  <c r="AE44"/>
  <c r="Z43"/>
  <c r="U35"/>
  <c r="U33"/>
  <c r="AE24"/>
  <c r="D96" s="1"/>
  <c r="AE22"/>
  <c r="AE21"/>
  <c r="AC15"/>
  <c r="AC13"/>
  <c r="J9" i="11" s="1"/>
  <c r="C5" i="12"/>
  <c r="S11" i="9"/>
  <c r="A1" i="12" s="1"/>
  <c r="A5" s="1"/>
  <c r="G7" i="9"/>
  <c r="B5" i="7"/>
  <c r="L46" s="1"/>
  <c r="D8" i="8"/>
  <c r="A48" i="7"/>
  <c r="S11" i="5"/>
  <c r="AC15"/>
  <c r="C4" i="6"/>
  <c r="B8" i="8" s="1"/>
  <c r="A4" i="4"/>
  <c r="E207" i="3"/>
  <c r="E197"/>
  <c r="B152"/>
  <c r="E152" s="1"/>
  <c r="B140"/>
  <c r="E140" s="1"/>
  <c r="B102"/>
  <c r="E102" s="1"/>
  <c r="B89"/>
  <c r="E89" s="1"/>
  <c r="B76"/>
  <c r="E76" s="1"/>
  <c r="AC13" i="5"/>
  <c r="J9" i="7" s="1"/>
  <c r="E11" i="8"/>
  <c r="C11"/>
  <c r="B11"/>
  <c r="E10"/>
  <c r="C10"/>
  <c r="B10"/>
  <c r="E9"/>
  <c r="C9"/>
  <c r="B9"/>
  <c r="B54" i="7"/>
  <c r="F19"/>
  <c r="B19"/>
  <c r="M16"/>
  <c r="L16"/>
  <c r="K16"/>
  <c r="H16"/>
  <c r="G16"/>
  <c r="F16"/>
  <c r="D16"/>
  <c r="C16"/>
  <c r="P13"/>
  <c r="O13"/>
  <c r="M13"/>
  <c r="L13"/>
  <c r="K13"/>
  <c r="I13"/>
  <c r="H13"/>
  <c r="F13"/>
  <c r="E13"/>
  <c r="D13"/>
  <c r="C13"/>
  <c r="C11"/>
  <c r="AB19" i="6"/>
  <c r="Z19"/>
  <c r="W19"/>
  <c r="V19"/>
  <c r="U19"/>
  <c r="T19"/>
  <c r="S19"/>
  <c r="R19"/>
  <c r="Q19"/>
  <c r="P19"/>
  <c r="O19"/>
  <c r="N19"/>
  <c r="M19"/>
  <c r="I19"/>
  <c r="H19"/>
  <c r="G19"/>
  <c r="F19"/>
  <c r="E19"/>
  <c r="D19"/>
  <c r="U32" i="5" s="1"/>
  <c r="X18" i="6"/>
  <c r="K18"/>
  <c r="Y18" s="1"/>
  <c r="AA18" s="1"/>
  <c r="X17"/>
  <c r="K17"/>
  <c r="Y17" s="1"/>
  <c r="AA17" s="1"/>
  <c r="X16"/>
  <c r="K16"/>
  <c r="Y16" s="1"/>
  <c r="AA16" s="1"/>
  <c r="X15"/>
  <c r="K15"/>
  <c r="Y15" s="1"/>
  <c r="AA15" s="1"/>
  <c r="X14"/>
  <c r="K14"/>
  <c r="Y14" s="1"/>
  <c r="AA14" s="1"/>
  <c r="X13"/>
  <c r="K13"/>
  <c r="Y13" s="1"/>
  <c r="AA13" s="1"/>
  <c r="X12"/>
  <c r="K12"/>
  <c r="Y12" s="1"/>
  <c r="AA12" s="1"/>
  <c r="X11"/>
  <c r="K11"/>
  <c r="Y11" s="1"/>
  <c r="AA11" s="1"/>
  <c r="X10"/>
  <c r="K10"/>
  <c r="Y10" s="1"/>
  <c r="AA10" s="1"/>
  <c r="X9"/>
  <c r="K9"/>
  <c r="Y9" s="1"/>
  <c r="AA9" s="1"/>
  <c r="X8"/>
  <c r="K8"/>
  <c r="Y8" s="1"/>
  <c r="AA8" s="1"/>
  <c r="X7"/>
  <c r="K7"/>
  <c r="Y7" s="1"/>
  <c r="AA7" s="1"/>
  <c r="X6"/>
  <c r="K6"/>
  <c r="Y6" s="1"/>
  <c r="AA6" s="1"/>
  <c r="X5"/>
  <c r="K5"/>
  <c r="Y5" s="1"/>
  <c r="AA5" s="1"/>
  <c r="D95" i="5"/>
  <c r="A126" s="1"/>
  <c r="A128" s="1"/>
  <c r="AE47"/>
  <c r="AE44"/>
  <c r="Z43"/>
  <c r="U35"/>
  <c r="U34"/>
  <c r="U33"/>
  <c r="AE24"/>
  <c r="D96" s="1"/>
  <c r="E96" s="1"/>
  <c r="AE22"/>
  <c r="AE21"/>
  <c r="G7"/>
  <c r="E6" i="2"/>
  <c r="S13" i="1"/>
  <c r="B48" i="3" l="1"/>
  <c r="E48" s="1"/>
  <c r="B128"/>
  <c r="E128" s="1"/>
  <c r="B62"/>
  <c r="E62" s="1"/>
  <c r="B115"/>
  <c r="E115" s="1"/>
  <c r="E12" i="2"/>
  <c r="G12" s="1"/>
  <c r="E16"/>
  <c r="G16" s="1"/>
  <c r="C10" i="4"/>
  <c r="C25"/>
  <c r="C24"/>
  <c r="E13" i="2"/>
  <c r="G13" s="1"/>
  <c r="C12" i="4"/>
  <c r="J21" i="1"/>
  <c r="T16"/>
  <c r="C8" i="8"/>
  <c r="C5"/>
  <c r="A1"/>
  <c r="A5" s="1"/>
  <c r="U7" i="9"/>
  <c r="B7" i="7"/>
  <c r="B44" s="1"/>
  <c r="E95" i="5"/>
  <c r="Y11" i="10"/>
  <c r="AA11" s="1"/>
  <c r="Y12"/>
  <c r="AA12" s="1"/>
  <c r="Y13"/>
  <c r="AA13" s="1"/>
  <c r="Y14"/>
  <c r="AA14" s="1"/>
  <c r="Y15"/>
  <c r="AA15" s="1"/>
  <c r="Y16"/>
  <c r="AA16" s="1"/>
  <c r="Y17"/>
  <c r="AA17" s="1"/>
  <c r="Y18"/>
  <c r="AA18" s="1"/>
  <c r="D6" i="8"/>
  <c r="V7" i="9"/>
  <c r="V7" i="5"/>
  <c r="D24" i="13"/>
  <c r="F10"/>
  <c r="D10" s="1"/>
  <c r="V9" i="5"/>
  <c r="D3" i="7" s="1"/>
  <c r="V9" i="9"/>
  <c r="D3" i="11" s="1"/>
  <c r="F9" i="13"/>
  <c r="A130" i="9"/>
  <c r="E96"/>
  <c r="U9" i="5"/>
  <c r="C3" i="7" s="1"/>
  <c r="W9" i="5"/>
  <c r="E3" i="7" s="1"/>
  <c r="B7" i="11"/>
  <c r="B44" s="1"/>
  <c r="U9" i="9"/>
  <c r="C3" i="11" s="1"/>
  <c r="W9" i="9"/>
  <c r="E3" i="11" s="1"/>
  <c r="A126" i="9"/>
  <c r="C9" i="11"/>
  <c r="C46" s="1"/>
  <c r="C9" i="7"/>
  <c r="C46" s="1"/>
  <c r="A127" i="5"/>
  <c r="A130"/>
  <c r="B126"/>
  <c r="D126" s="1"/>
  <c r="B130"/>
  <c r="G11" i="2"/>
  <c r="G15"/>
  <c r="G17"/>
  <c r="G19"/>
  <c r="L227" i="3" l="1"/>
  <c r="L237"/>
  <c r="L164"/>
  <c r="L217"/>
  <c r="L197"/>
  <c r="L187"/>
  <c r="L175"/>
  <c r="L76"/>
  <c r="L207"/>
  <c r="K198"/>
  <c r="L48"/>
  <c r="L128"/>
  <c r="L152"/>
  <c r="L33"/>
  <c r="L61"/>
  <c r="L89"/>
  <c r="L115"/>
  <c r="L140"/>
  <c r="L19"/>
  <c r="L102"/>
  <c r="L4"/>
  <c r="K188"/>
  <c r="K176"/>
  <c r="F10" i="2"/>
  <c r="D9" i="4"/>
  <c r="K21" i="1"/>
  <c r="D6" i="12"/>
  <c r="H6" i="4"/>
  <c r="A7" i="13"/>
  <c r="M44" i="11"/>
  <c r="M44" i="7"/>
  <c r="B130" i="9"/>
  <c r="D130" s="1"/>
  <c r="A127"/>
  <c r="A128"/>
  <c r="B126"/>
  <c r="D126"/>
  <c r="A131"/>
  <c r="A132"/>
  <c r="D128" i="5"/>
  <c r="D127"/>
  <c r="A132"/>
  <c r="A131"/>
  <c r="E126"/>
  <c r="B131"/>
  <c r="B132"/>
  <c r="B127"/>
  <c r="B128"/>
  <c r="D130"/>
  <c r="E130" s="1"/>
  <c r="J175" i="3" l="1"/>
  <c r="F175" s="1"/>
  <c r="J197"/>
  <c r="G197" s="1"/>
  <c r="H197" s="1"/>
  <c r="K165"/>
  <c r="J164"/>
  <c r="F164" s="1"/>
  <c r="K228"/>
  <c r="J227"/>
  <c r="G227" s="1"/>
  <c r="H227" s="1"/>
  <c r="K77"/>
  <c r="J76"/>
  <c r="G76" s="1"/>
  <c r="H76" s="1"/>
  <c r="J187"/>
  <c r="F187" s="1"/>
  <c r="K218"/>
  <c r="J217"/>
  <c r="G217" s="1"/>
  <c r="H217" s="1"/>
  <c r="J237"/>
  <c r="G237" s="1"/>
  <c r="H237" s="1"/>
  <c r="K238"/>
  <c r="F237"/>
  <c r="J152"/>
  <c r="G152" s="1"/>
  <c r="J33"/>
  <c r="F33" s="1"/>
  <c r="L176"/>
  <c r="K177" s="1"/>
  <c r="L188"/>
  <c r="K189" s="1"/>
  <c r="K103"/>
  <c r="J102"/>
  <c r="G102" s="1"/>
  <c r="H102" s="1"/>
  <c r="K116"/>
  <c r="J115"/>
  <c r="F115" s="1"/>
  <c r="J61"/>
  <c r="G62" s="1"/>
  <c r="H62" s="1"/>
  <c r="L198"/>
  <c r="K199" s="1"/>
  <c r="K208"/>
  <c r="J207"/>
  <c r="F207" s="1"/>
  <c r="K141"/>
  <c r="J140"/>
  <c r="F140" s="1"/>
  <c r="K90"/>
  <c r="J89"/>
  <c r="F89" s="1"/>
  <c r="K129"/>
  <c r="J128"/>
  <c r="F128" s="1"/>
  <c r="K49"/>
  <c r="J48"/>
  <c r="F48" s="1"/>
  <c r="K62"/>
  <c r="K34"/>
  <c r="K153"/>
  <c r="K20"/>
  <c r="J19"/>
  <c r="F19" s="1"/>
  <c r="C9" i="4"/>
  <c r="B33" i="3"/>
  <c r="E33" s="1"/>
  <c r="E10" i="2"/>
  <c r="G10" s="1"/>
  <c r="B131" i="9"/>
  <c r="J4" i="3"/>
  <c r="F4" s="1"/>
  <c r="K5"/>
  <c r="D131" i="9"/>
  <c r="D132"/>
  <c r="B132"/>
  <c r="E130"/>
  <c r="F131" s="1"/>
  <c r="B128"/>
  <c r="B127"/>
  <c r="D127"/>
  <c r="D128"/>
  <c r="E126"/>
  <c r="E131" i="5"/>
  <c r="F131"/>
  <c r="D132"/>
  <c r="D131"/>
  <c r="F130"/>
  <c r="E127"/>
  <c r="F127"/>
  <c r="F126"/>
  <c r="F152" i="3" l="1"/>
  <c r="F197"/>
  <c r="L238"/>
  <c r="K239" s="1"/>
  <c r="L77"/>
  <c r="K78" s="1"/>
  <c r="L165"/>
  <c r="F218"/>
  <c r="E218" s="1"/>
  <c r="L218"/>
  <c r="K219" s="1"/>
  <c r="J218"/>
  <c r="L228"/>
  <c r="K229" s="1"/>
  <c r="F228"/>
  <c r="E228" s="1"/>
  <c r="F102"/>
  <c r="G33"/>
  <c r="H33" s="1"/>
  <c r="J188"/>
  <c r="F188" s="1"/>
  <c r="J198"/>
  <c r="F198" s="1"/>
  <c r="J176"/>
  <c r="F176" s="1"/>
  <c r="H152"/>
  <c r="L5"/>
  <c r="J5" s="1"/>
  <c r="F5" s="1"/>
  <c r="L20"/>
  <c r="K21" s="1"/>
  <c r="F76"/>
  <c r="F62"/>
  <c r="L153"/>
  <c r="K154" s="1"/>
  <c r="L62"/>
  <c r="K63" s="1"/>
  <c r="L49"/>
  <c r="K50" s="1"/>
  <c r="L129"/>
  <c r="K130" s="1"/>
  <c r="L90"/>
  <c r="K91" s="1"/>
  <c r="L141"/>
  <c r="K142" s="1"/>
  <c r="L208"/>
  <c r="K209" s="1"/>
  <c r="L199"/>
  <c r="K200" s="1"/>
  <c r="G115"/>
  <c r="H115" s="1"/>
  <c r="L103"/>
  <c r="K104" s="1"/>
  <c r="L189"/>
  <c r="K190" s="1"/>
  <c r="L34"/>
  <c r="K35" s="1"/>
  <c r="G48"/>
  <c r="H48" s="1"/>
  <c r="G128"/>
  <c r="H128" s="1"/>
  <c r="G89"/>
  <c r="H89" s="1"/>
  <c r="G140"/>
  <c r="H140" s="1"/>
  <c r="G207"/>
  <c r="H207" s="1"/>
  <c r="L116"/>
  <c r="K117" s="1"/>
  <c r="L177"/>
  <c r="K178" s="1"/>
  <c r="G130" i="5"/>
  <c r="E131" i="9"/>
  <c r="F130"/>
  <c r="G130" s="1"/>
  <c r="F127"/>
  <c r="E127"/>
  <c r="F126"/>
  <c r="G126" s="1"/>
  <c r="G126" i="5"/>
  <c r="F219" i="3" l="1"/>
  <c r="J77"/>
  <c r="G218"/>
  <c r="H218" s="1"/>
  <c r="E219" s="1"/>
  <c r="L219"/>
  <c r="K220" s="1"/>
  <c r="L239"/>
  <c r="K240" s="1"/>
  <c r="J228"/>
  <c r="L229"/>
  <c r="K230" s="1"/>
  <c r="J165"/>
  <c r="F165" s="1"/>
  <c r="K166"/>
  <c r="L78"/>
  <c r="K79" s="1"/>
  <c r="E198"/>
  <c r="J238"/>
  <c r="L104"/>
  <c r="K105" s="1"/>
  <c r="J177"/>
  <c r="F177" s="1"/>
  <c r="J189"/>
  <c r="F189" s="1"/>
  <c r="J199"/>
  <c r="F199" s="1"/>
  <c r="G198"/>
  <c r="H198" s="1"/>
  <c r="L21"/>
  <c r="K22" s="1"/>
  <c r="J208"/>
  <c r="J34"/>
  <c r="J116"/>
  <c r="J103"/>
  <c r="F103" s="1"/>
  <c r="J129"/>
  <c r="J49"/>
  <c r="F49" s="1"/>
  <c r="E49" s="1"/>
  <c r="G49" s="1"/>
  <c r="H49" s="1"/>
  <c r="J62"/>
  <c r="L178"/>
  <c r="K179" s="1"/>
  <c r="L209"/>
  <c r="K210" s="1"/>
  <c r="L142"/>
  <c r="K143" s="1"/>
  <c r="L91"/>
  <c r="K92" s="1"/>
  <c r="L154"/>
  <c r="K155" s="1"/>
  <c r="L117"/>
  <c r="K118" s="1"/>
  <c r="L35"/>
  <c r="K36" s="1"/>
  <c r="L190"/>
  <c r="K191" s="1"/>
  <c r="L200"/>
  <c r="K201" s="1"/>
  <c r="L130"/>
  <c r="K131" s="1"/>
  <c r="L50"/>
  <c r="K51" s="1"/>
  <c r="L63"/>
  <c r="K64" s="1"/>
  <c r="J141"/>
  <c r="F141" s="1"/>
  <c r="J90"/>
  <c r="F90" s="1"/>
  <c r="J153"/>
  <c r="J20"/>
  <c r="F20" s="1"/>
  <c r="K6"/>
  <c r="J239" l="1"/>
  <c r="F239" s="1"/>
  <c r="J78"/>
  <c r="F238"/>
  <c r="E238" s="1"/>
  <c r="L166"/>
  <c r="K167" s="1"/>
  <c r="J166"/>
  <c r="F166"/>
  <c r="L230"/>
  <c r="K231" s="1"/>
  <c r="J230"/>
  <c r="L220"/>
  <c r="K221" s="1"/>
  <c r="F208"/>
  <c r="E208" s="1"/>
  <c r="G208" s="1"/>
  <c r="H208" s="1"/>
  <c r="L179"/>
  <c r="K180" s="1"/>
  <c r="L79"/>
  <c r="K80" s="1"/>
  <c r="G228"/>
  <c r="F229"/>
  <c r="L240"/>
  <c r="K241" s="1"/>
  <c r="J240"/>
  <c r="G240" s="1"/>
  <c r="F240"/>
  <c r="J229"/>
  <c r="J219"/>
  <c r="F153"/>
  <c r="L155"/>
  <c r="E153"/>
  <c r="G153" s="1"/>
  <c r="F116"/>
  <c r="E116" s="1"/>
  <c r="G116" s="1"/>
  <c r="H116" s="1"/>
  <c r="F129"/>
  <c r="E129" s="1"/>
  <c r="G129" s="1"/>
  <c r="H129" s="1"/>
  <c r="E103"/>
  <c r="G103" s="1"/>
  <c r="H103" s="1"/>
  <c r="L118"/>
  <c r="L105"/>
  <c r="K106" s="1"/>
  <c r="J104"/>
  <c r="F104" s="1"/>
  <c r="L92"/>
  <c r="K93" s="1"/>
  <c r="J178"/>
  <c r="J209"/>
  <c r="F209" s="1"/>
  <c r="E199"/>
  <c r="G199" s="1"/>
  <c r="H199" s="1"/>
  <c r="J200"/>
  <c r="F200" s="1"/>
  <c r="J190"/>
  <c r="F190" s="1"/>
  <c r="L6"/>
  <c r="K7" s="1"/>
  <c r="L22"/>
  <c r="K23" s="1"/>
  <c r="J154"/>
  <c r="F154" s="1"/>
  <c r="F77"/>
  <c r="E77" s="1"/>
  <c r="G77" s="1"/>
  <c r="H77" s="1"/>
  <c r="F63"/>
  <c r="E63" s="1"/>
  <c r="G63" s="1"/>
  <c r="H63" s="1"/>
  <c r="F34"/>
  <c r="E34" s="1"/>
  <c r="G34" s="1"/>
  <c r="H34" s="1"/>
  <c r="J142"/>
  <c r="F142" s="1"/>
  <c r="J117"/>
  <c r="F117" s="1"/>
  <c r="J35"/>
  <c r="E90"/>
  <c r="G90" s="1"/>
  <c r="H90" s="1"/>
  <c r="L64"/>
  <c r="K65" s="1"/>
  <c r="L51"/>
  <c r="K52" s="1"/>
  <c r="L131"/>
  <c r="K132" s="1"/>
  <c r="L201"/>
  <c r="K202" s="1"/>
  <c r="F202" s="1"/>
  <c r="L191"/>
  <c r="K192" s="1"/>
  <c r="F192" s="1"/>
  <c r="L143"/>
  <c r="K144" s="1"/>
  <c r="E141"/>
  <c r="G141" s="1"/>
  <c r="H141" s="1"/>
  <c r="L36"/>
  <c r="K37" s="1"/>
  <c r="L210"/>
  <c r="K211" s="1"/>
  <c r="F211" s="1"/>
  <c r="J63"/>
  <c r="F64" s="1"/>
  <c r="J50"/>
  <c r="J130"/>
  <c r="J91"/>
  <c r="F91" s="1"/>
  <c r="F78"/>
  <c r="J21"/>
  <c r="F21" s="1"/>
  <c r="J220" l="1"/>
  <c r="G219"/>
  <c r="F220"/>
  <c r="J221"/>
  <c r="L221"/>
  <c r="K222" s="1"/>
  <c r="J231"/>
  <c r="G231" s="1"/>
  <c r="L231"/>
  <c r="K232" s="1"/>
  <c r="F232"/>
  <c r="J79"/>
  <c r="F79" s="1"/>
  <c r="J179"/>
  <c r="F179"/>
  <c r="F221"/>
  <c r="G229"/>
  <c r="H229" s="1"/>
  <c r="E230" s="1"/>
  <c r="F230"/>
  <c r="L241"/>
  <c r="K242" s="1"/>
  <c r="F241"/>
  <c r="J241"/>
  <c r="G241" s="1"/>
  <c r="H228"/>
  <c r="E229" s="1"/>
  <c r="L80"/>
  <c r="K81" s="1"/>
  <c r="L180"/>
  <c r="K181" s="1"/>
  <c r="F231"/>
  <c r="G230"/>
  <c r="L167"/>
  <c r="K168" s="1"/>
  <c r="F178"/>
  <c r="G238"/>
  <c r="H238" s="1"/>
  <c r="E239" s="1"/>
  <c r="H153"/>
  <c r="E154" s="1"/>
  <c r="J155"/>
  <c r="F155" s="1"/>
  <c r="K156"/>
  <c r="J92"/>
  <c r="F92" s="1"/>
  <c r="L144"/>
  <c r="K145" s="1"/>
  <c r="E117"/>
  <c r="G117" s="1"/>
  <c r="H117" s="1"/>
  <c r="F130"/>
  <c r="E130" s="1"/>
  <c r="G130" s="1"/>
  <c r="H130" s="1"/>
  <c r="L132"/>
  <c r="K133" s="1"/>
  <c r="J118"/>
  <c r="K119"/>
  <c r="J105"/>
  <c r="F105" s="1"/>
  <c r="L106"/>
  <c r="K107" s="1"/>
  <c r="E104"/>
  <c r="G104" s="1"/>
  <c r="L93"/>
  <c r="K94" s="1"/>
  <c r="J143"/>
  <c r="F143" s="1"/>
  <c r="J191"/>
  <c r="F191" s="1"/>
  <c r="J201"/>
  <c r="F201" s="1"/>
  <c r="J210"/>
  <c r="F210" s="1"/>
  <c r="E209"/>
  <c r="G209" s="1"/>
  <c r="H209" s="1"/>
  <c r="E200"/>
  <c r="G200" s="1"/>
  <c r="H200" s="1"/>
  <c r="L7"/>
  <c r="L23"/>
  <c r="K24" s="1"/>
  <c r="F50"/>
  <c r="E50" s="1"/>
  <c r="G50" s="1"/>
  <c r="H50" s="1"/>
  <c r="F35"/>
  <c r="E35" s="1"/>
  <c r="G35" s="1"/>
  <c r="H35" s="1"/>
  <c r="E142"/>
  <c r="G142" s="1"/>
  <c r="H142" s="1"/>
  <c r="J51"/>
  <c r="J64"/>
  <c r="E78"/>
  <c r="G78" s="1"/>
  <c r="H78" s="1"/>
  <c r="E79" s="1"/>
  <c r="G79" s="1"/>
  <c r="H79" s="1"/>
  <c r="E64"/>
  <c r="G64" s="1"/>
  <c r="H64" s="1"/>
  <c r="L211"/>
  <c r="K212" s="1"/>
  <c r="F212" s="1"/>
  <c r="L37"/>
  <c r="K38" s="1"/>
  <c r="L192"/>
  <c r="J192" s="1"/>
  <c r="L202"/>
  <c r="J202" s="1"/>
  <c r="L52"/>
  <c r="K53" s="1"/>
  <c r="L65"/>
  <c r="K66" s="1"/>
  <c r="E91"/>
  <c r="G91" s="1"/>
  <c r="H91" s="1"/>
  <c r="J36"/>
  <c r="F36" s="1"/>
  <c r="J131"/>
  <c r="F131" s="1"/>
  <c r="J22"/>
  <c r="F22" s="1"/>
  <c r="J6"/>
  <c r="F6" s="1"/>
  <c r="E92" l="1"/>
  <c r="G92" s="1"/>
  <c r="H92" s="1"/>
  <c r="J167"/>
  <c r="F167" s="1"/>
  <c r="H230"/>
  <c r="E231" s="1"/>
  <c r="H231" s="1"/>
  <c r="E232" s="1"/>
  <c r="J180"/>
  <c r="F180" s="1"/>
  <c r="J80"/>
  <c r="F80" s="1"/>
  <c r="G239"/>
  <c r="H239" s="1"/>
  <c r="E240" s="1"/>
  <c r="H240" s="1"/>
  <c r="E241" s="1"/>
  <c r="H241" s="1"/>
  <c r="L168"/>
  <c r="K169" s="1"/>
  <c r="F181"/>
  <c r="L181"/>
  <c r="K182" s="1"/>
  <c r="J181"/>
  <c r="L81"/>
  <c r="K82" s="1"/>
  <c r="J81"/>
  <c r="F222"/>
  <c r="G221"/>
  <c r="H219"/>
  <c r="E220" s="1"/>
  <c r="G220" s="1"/>
  <c r="H220" s="1"/>
  <c r="E221" s="1"/>
  <c r="E80"/>
  <c r="G80" s="1"/>
  <c r="H80" s="1"/>
  <c r="L242"/>
  <c r="F242"/>
  <c r="J242"/>
  <c r="G242" s="1"/>
  <c r="J232"/>
  <c r="G232" s="1"/>
  <c r="G233" s="1"/>
  <c r="H25" i="4" s="1"/>
  <c r="L232" i="3"/>
  <c r="J222"/>
  <c r="G222" s="1"/>
  <c r="L222"/>
  <c r="H232"/>
  <c r="G154"/>
  <c r="L156"/>
  <c r="K157" s="1"/>
  <c r="F118"/>
  <c r="E118" s="1"/>
  <c r="G118" s="1"/>
  <c r="H118" s="1"/>
  <c r="L145"/>
  <c r="K146" s="1"/>
  <c r="H154"/>
  <c r="E155" s="1"/>
  <c r="G155" s="1"/>
  <c r="J144"/>
  <c r="F144"/>
  <c r="L133"/>
  <c r="K134" s="1"/>
  <c r="J132"/>
  <c r="F132" s="1"/>
  <c r="L119"/>
  <c r="K120" s="1"/>
  <c r="J106"/>
  <c r="F106" s="1"/>
  <c r="L107"/>
  <c r="K108" s="1"/>
  <c r="H104"/>
  <c r="E105" s="1"/>
  <c r="L94"/>
  <c r="K95" s="1"/>
  <c r="J93"/>
  <c r="E143"/>
  <c r="G143" s="1"/>
  <c r="H143" s="1"/>
  <c r="F65"/>
  <c r="E65" s="1"/>
  <c r="G65" s="1"/>
  <c r="H65" s="1"/>
  <c r="E201"/>
  <c r="G201" s="1"/>
  <c r="H201" s="1"/>
  <c r="E210"/>
  <c r="G210" s="1"/>
  <c r="H210" s="1"/>
  <c r="J211"/>
  <c r="L24"/>
  <c r="J24" s="1"/>
  <c r="F24" s="1"/>
  <c r="F51"/>
  <c r="E51" s="1"/>
  <c r="G51" s="1"/>
  <c r="H51" s="1"/>
  <c r="J52"/>
  <c r="F52" s="1"/>
  <c r="J37"/>
  <c r="F37" s="1"/>
  <c r="E36"/>
  <c r="G36" s="1"/>
  <c r="H36" s="1"/>
  <c r="L66"/>
  <c r="K67" s="1"/>
  <c r="L53"/>
  <c r="K54" s="1"/>
  <c r="E131"/>
  <c r="G131" s="1"/>
  <c r="H131" s="1"/>
  <c r="L38"/>
  <c r="K39" s="1"/>
  <c r="L212"/>
  <c r="J212" s="1"/>
  <c r="G212" s="1"/>
  <c r="J65"/>
  <c r="J23"/>
  <c r="F23" s="1"/>
  <c r="K8"/>
  <c r="J7"/>
  <c r="F7" s="1"/>
  <c r="E242" l="1"/>
  <c r="H242" s="1"/>
  <c r="G243"/>
  <c r="H26" i="4" s="1"/>
  <c r="L82" i="3"/>
  <c r="K83" s="1"/>
  <c r="F182"/>
  <c r="E182" s="1"/>
  <c r="L182"/>
  <c r="J182"/>
  <c r="G182" s="1"/>
  <c r="L169"/>
  <c r="J169"/>
  <c r="F169"/>
  <c r="H221"/>
  <c r="E222" s="1"/>
  <c r="H222" s="1"/>
  <c r="G223"/>
  <c r="H24" i="4" s="1"/>
  <c r="F81" i="3"/>
  <c r="E81" s="1"/>
  <c r="G81" s="1"/>
  <c r="H81" s="1"/>
  <c r="J168"/>
  <c r="F168" s="1"/>
  <c r="E144"/>
  <c r="L157"/>
  <c r="K158" s="1"/>
  <c r="J156"/>
  <c r="F156" s="1"/>
  <c r="J145"/>
  <c r="F145"/>
  <c r="L146"/>
  <c r="K147" s="1"/>
  <c r="G144"/>
  <c r="H144" s="1"/>
  <c r="E145" s="1"/>
  <c r="L134"/>
  <c r="K135" s="1"/>
  <c r="J134"/>
  <c r="E132"/>
  <c r="G132" s="1"/>
  <c r="H132" s="1"/>
  <c r="J133"/>
  <c r="F133" s="1"/>
  <c r="L120"/>
  <c r="K121" s="1"/>
  <c r="J94"/>
  <c r="J119"/>
  <c r="F119" s="1"/>
  <c r="G105"/>
  <c r="H105" s="1"/>
  <c r="E106" s="1"/>
  <c r="G106" s="1"/>
  <c r="H106" s="1"/>
  <c r="L108"/>
  <c r="K109" s="1"/>
  <c r="F94"/>
  <c r="J107"/>
  <c r="F107" s="1"/>
  <c r="L95"/>
  <c r="K96" s="1"/>
  <c r="F93"/>
  <c r="E93" s="1"/>
  <c r="G93" s="1"/>
  <c r="H93" s="1"/>
  <c r="F66"/>
  <c r="E66" s="1"/>
  <c r="G66" s="1"/>
  <c r="H66" s="1"/>
  <c r="K25"/>
  <c r="L25" s="1"/>
  <c r="K26" s="1"/>
  <c r="E211"/>
  <c r="G211" s="1"/>
  <c r="H211" s="1"/>
  <c r="E212" s="1"/>
  <c r="H212" s="1"/>
  <c r="E202"/>
  <c r="G202" s="1"/>
  <c r="H202" s="1"/>
  <c r="J53"/>
  <c r="F53" s="1"/>
  <c r="E52"/>
  <c r="G52" s="1"/>
  <c r="H52" s="1"/>
  <c r="L8"/>
  <c r="K9" s="1"/>
  <c r="E37"/>
  <c r="G37" s="1"/>
  <c r="H37" s="1"/>
  <c r="J66"/>
  <c r="F67" s="1"/>
  <c r="J38"/>
  <c r="F38" s="1"/>
  <c r="L54"/>
  <c r="L39"/>
  <c r="J39" s="1"/>
  <c r="L67"/>
  <c r="K68" s="1"/>
  <c r="L83" l="1"/>
  <c r="K84" s="1"/>
  <c r="K170"/>
  <c r="K171"/>
  <c r="L171" s="1"/>
  <c r="J82"/>
  <c r="F82" s="1"/>
  <c r="E82" s="1"/>
  <c r="G82" s="1"/>
  <c r="H82" s="1"/>
  <c r="J157"/>
  <c r="F157" s="1"/>
  <c r="L158"/>
  <c r="L147"/>
  <c r="E94"/>
  <c r="G94" s="1"/>
  <c r="H94" s="1"/>
  <c r="J146"/>
  <c r="F146"/>
  <c r="F134"/>
  <c r="G145"/>
  <c r="H145" s="1"/>
  <c r="L135"/>
  <c r="E133"/>
  <c r="G133" s="1"/>
  <c r="H133" s="1"/>
  <c r="E119"/>
  <c r="G119" s="1"/>
  <c r="H119" s="1"/>
  <c r="L121"/>
  <c r="K122" s="1"/>
  <c r="J120"/>
  <c r="F120" s="1"/>
  <c r="E107"/>
  <c r="G107" s="1"/>
  <c r="H107" s="1"/>
  <c r="L109"/>
  <c r="K110" s="1"/>
  <c r="J108"/>
  <c r="F108" s="1"/>
  <c r="L96"/>
  <c r="K97" s="1"/>
  <c r="J95"/>
  <c r="E67"/>
  <c r="G67" s="1"/>
  <c r="H67" s="1"/>
  <c r="L68"/>
  <c r="K69" s="1"/>
  <c r="E53"/>
  <c r="K55"/>
  <c r="J54"/>
  <c r="F54" s="1"/>
  <c r="J67"/>
  <c r="G53"/>
  <c r="H53" s="1"/>
  <c r="E38"/>
  <c r="G38" s="1"/>
  <c r="H38" s="1"/>
  <c r="L26"/>
  <c r="K27" s="1"/>
  <c r="L9"/>
  <c r="K10" s="1"/>
  <c r="F39"/>
  <c r="K40"/>
  <c r="J25"/>
  <c r="F25" s="1"/>
  <c r="J8"/>
  <c r="F8" s="1"/>
  <c r="J83" l="1"/>
  <c r="F83" s="1"/>
  <c r="E83" s="1"/>
  <c r="G83" s="1"/>
  <c r="H83" s="1"/>
  <c r="L170"/>
  <c r="J170"/>
  <c r="F170"/>
  <c r="L84"/>
  <c r="K85" s="1"/>
  <c r="J84"/>
  <c r="F84"/>
  <c r="J68"/>
  <c r="F69" s="1"/>
  <c r="J158"/>
  <c r="F158" s="1"/>
  <c r="K159"/>
  <c r="E146"/>
  <c r="G146" s="1"/>
  <c r="H146" s="1"/>
  <c r="J147"/>
  <c r="F147" s="1"/>
  <c r="E147" s="1"/>
  <c r="G147" s="1"/>
  <c r="H147" s="1"/>
  <c r="K148"/>
  <c r="L148" s="1"/>
  <c r="E134"/>
  <c r="G134" s="1"/>
  <c r="H134" s="1"/>
  <c r="J109"/>
  <c r="F109" s="1"/>
  <c r="J135"/>
  <c r="F135" s="1"/>
  <c r="K137"/>
  <c r="L137" s="1"/>
  <c r="E120"/>
  <c r="G120" s="1"/>
  <c r="H120" s="1"/>
  <c r="L122"/>
  <c r="K123" s="1"/>
  <c r="F123" s="1"/>
  <c r="J121"/>
  <c r="F121" s="1"/>
  <c r="E108"/>
  <c r="G108" s="1"/>
  <c r="H108" s="1"/>
  <c r="L110"/>
  <c r="J110" s="1"/>
  <c r="L97"/>
  <c r="F95"/>
  <c r="E95" s="1"/>
  <c r="G95" s="1"/>
  <c r="H95" s="1"/>
  <c r="J96"/>
  <c r="F68"/>
  <c r="E68" s="1"/>
  <c r="G68" s="1"/>
  <c r="H68" s="1"/>
  <c r="E69" s="1"/>
  <c r="G69" s="1"/>
  <c r="H69" s="1"/>
  <c r="L69"/>
  <c r="K70" s="1"/>
  <c r="E39"/>
  <c r="G39" s="1"/>
  <c r="H39" s="1"/>
  <c r="L55"/>
  <c r="E54"/>
  <c r="G54" s="1"/>
  <c r="H54" s="1"/>
  <c r="L10"/>
  <c r="K11" s="1"/>
  <c r="L27"/>
  <c r="K28" s="1"/>
  <c r="L40"/>
  <c r="K41" s="1"/>
  <c r="J26"/>
  <c r="F26" s="1"/>
  <c r="J9"/>
  <c r="F9" s="1"/>
  <c r="E84" l="1"/>
  <c r="G84" s="1"/>
  <c r="H84" s="1"/>
  <c r="J85"/>
  <c r="L85"/>
  <c r="E135"/>
  <c r="J97"/>
  <c r="F97" s="1"/>
  <c r="K98"/>
  <c r="J159"/>
  <c r="G159" s="1"/>
  <c r="L159"/>
  <c r="F159"/>
  <c r="H155"/>
  <c r="E156" s="1"/>
  <c r="G156" s="1"/>
  <c r="E109"/>
  <c r="G109" s="1"/>
  <c r="H109" s="1"/>
  <c r="J122"/>
  <c r="F122" s="1"/>
  <c r="F110"/>
  <c r="G135"/>
  <c r="H135" s="1"/>
  <c r="L123"/>
  <c r="J123"/>
  <c r="G123" s="1"/>
  <c r="E123"/>
  <c r="E121"/>
  <c r="G121" s="1"/>
  <c r="H121" s="1"/>
  <c r="E110"/>
  <c r="G110" s="1"/>
  <c r="H110" s="1"/>
  <c r="K111"/>
  <c r="L111" s="1"/>
  <c r="F96"/>
  <c r="E96" s="1"/>
  <c r="G96" s="1"/>
  <c r="H96" s="1"/>
  <c r="E97" s="1"/>
  <c r="G97" s="1"/>
  <c r="H97" s="1"/>
  <c r="J27"/>
  <c r="F27" s="1"/>
  <c r="J69"/>
  <c r="L70"/>
  <c r="J55"/>
  <c r="K56"/>
  <c r="L11"/>
  <c r="K12" s="1"/>
  <c r="L28"/>
  <c r="L41"/>
  <c r="K42" s="1"/>
  <c r="J40"/>
  <c r="F40" s="1"/>
  <c r="J10"/>
  <c r="F10" s="1"/>
  <c r="J70" l="1"/>
  <c r="K71"/>
  <c r="J98"/>
  <c r="L98"/>
  <c r="H156"/>
  <c r="E157" s="1"/>
  <c r="G157" s="1"/>
  <c r="E122"/>
  <c r="G122" s="1"/>
  <c r="H122" s="1"/>
  <c r="H123"/>
  <c r="F71"/>
  <c r="F70"/>
  <c r="E70" s="1"/>
  <c r="G70" s="1"/>
  <c r="H70" s="1"/>
  <c r="F55"/>
  <c r="E55" s="1"/>
  <c r="G55" s="1"/>
  <c r="H55" s="1"/>
  <c r="L42"/>
  <c r="L56"/>
  <c r="J28"/>
  <c r="F28" s="1"/>
  <c r="L12"/>
  <c r="E40"/>
  <c r="G40" s="1"/>
  <c r="H40" s="1"/>
  <c r="J41"/>
  <c r="F41" s="1"/>
  <c r="J11"/>
  <c r="F11" s="1"/>
  <c r="G203"/>
  <c r="H22" i="4" s="1"/>
  <c r="G213" i="3"/>
  <c r="H23" i="4" s="1"/>
  <c r="U7" i="5"/>
  <c r="J71" i="3" l="1"/>
  <c r="L71"/>
  <c r="H157"/>
  <c r="E158" s="1"/>
  <c r="G158" s="1"/>
  <c r="E41"/>
  <c r="E71"/>
  <c r="G71" s="1"/>
  <c r="H71" s="1"/>
  <c r="J56"/>
  <c r="F56" s="1"/>
  <c r="E56" s="1"/>
  <c r="K57"/>
  <c r="J42"/>
  <c r="K43"/>
  <c r="G41"/>
  <c r="H41" s="1"/>
  <c r="J12"/>
  <c r="F12" s="1"/>
  <c r="K13"/>
  <c r="L57" l="1"/>
  <c r="G56"/>
  <c r="H56" s="1"/>
  <c r="F42"/>
  <c r="E42" s="1"/>
  <c r="G42" s="1"/>
  <c r="H42" s="1"/>
  <c r="L43"/>
  <c r="L13"/>
  <c r="J43" l="1"/>
  <c r="K44"/>
  <c r="J57"/>
  <c r="F57" s="1"/>
  <c r="E57" s="1"/>
  <c r="G57" s="1"/>
  <c r="K58"/>
  <c r="H158"/>
  <c r="E159" s="1"/>
  <c r="F43"/>
  <c r="E43" s="1"/>
  <c r="G43" s="1"/>
  <c r="J13"/>
  <c r="F13" s="1"/>
  <c r="K14"/>
  <c r="G72"/>
  <c r="H11" i="4" s="1"/>
  <c r="G85" i="3"/>
  <c r="H12" i="4" s="1"/>
  <c r="J58" i="3" l="1"/>
  <c r="L58"/>
  <c r="J44"/>
  <c r="L44"/>
  <c r="G160"/>
  <c r="H18" i="4" s="1"/>
  <c r="H57" i="3"/>
  <c r="G58"/>
  <c r="H10" i="4" s="1"/>
  <c r="H43" i="3"/>
  <c r="G44"/>
  <c r="H9" i="4" s="1"/>
  <c r="L14" i="3"/>
  <c r="J14" s="1"/>
  <c r="G98"/>
  <c r="H13" i="4" s="1"/>
  <c r="G148" i="3"/>
  <c r="H17" i="4" s="1"/>
  <c r="H159" i="3" l="1"/>
  <c r="F14"/>
  <c r="G124"/>
  <c r="H15" i="4" s="1"/>
  <c r="G111" i="3" l="1"/>
  <c r="H14" i="4" s="1"/>
  <c r="G136" i="3" l="1"/>
  <c r="H16" i="4" s="1"/>
  <c r="F7" l="1"/>
  <c r="F27" s="1"/>
  <c r="E7"/>
  <c r="G7"/>
  <c r="Q19" i="1"/>
  <c r="K19" l="1"/>
  <c r="E8" i="4"/>
  <c r="Q20" i="1"/>
  <c r="J20" l="1"/>
  <c r="E8" i="2"/>
  <c r="C7" i="4"/>
  <c r="B4" i="3"/>
  <c r="E4" s="1"/>
  <c r="G4" s="1"/>
  <c r="D7" i="4"/>
  <c r="F8" i="2" l="1"/>
  <c r="D8" i="4"/>
  <c r="F9" i="2"/>
  <c r="K20" i="1"/>
  <c r="H4" i="3"/>
  <c r="G8" i="2" l="1"/>
  <c r="E5" i="3"/>
  <c r="G5" s="1"/>
  <c r="C8" i="4"/>
  <c r="E9" i="2"/>
  <c r="B19" i="3"/>
  <c r="E19" s="1"/>
  <c r="G19" s="1"/>
  <c r="H19" s="1"/>
  <c r="E20" s="1"/>
  <c r="G9" i="2" l="1"/>
  <c r="H5" i="3"/>
  <c r="E6" l="1"/>
  <c r="G6" s="1"/>
  <c r="H6" s="1"/>
  <c r="G20"/>
  <c r="H20" s="1"/>
  <c r="E21" s="1"/>
  <c r="E7" l="1"/>
  <c r="G7" s="1"/>
  <c r="H7" s="1"/>
  <c r="E8" s="1"/>
  <c r="G21"/>
  <c r="H21" l="1"/>
  <c r="E22" s="1"/>
  <c r="G8"/>
  <c r="H8" s="1"/>
  <c r="E9" s="1"/>
  <c r="G22" l="1"/>
  <c r="G9"/>
  <c r="H9" s="1"/>
  <c r="E10" s="1"/>
  <c r="H22" l="1"/>
  <c r="E23" s="1"/>
  <c r="G10"/>
  <c r="H10" s="1"/>
  <c r="E11" s="1"/>
  <c r="G23" l="1"/>
  <c r="G11"/>
  <c r="H11" s="1"/>
  <c r="J31" i="1"/>
  <c r="D19" i="4" s="1"/>
  <c r="E12" i="3" l="1"/>
  <c r="G12" s="1"/>
  <c r="H12" s="1"/>
  <c r="H23"/>
  <c r="E24" s="1"/>
  <c r="K31" i="1"/>
  <c r="C19" i="4" s="1"/>
  <c r="E20" i="2" l="1"/>
  <c r="B164" i="3"/>
  <c r="E164" s="1"/>
  <c r="E13"/>
  <c r="G13" s="1"/>
  <c r="G24"/>
  <c r="F20" i="2" l="1"/>
  <c r="H13" i="3"/>
  <c r="H24"/>
  <c r="G20" i="2" l="1"/>
  <c r="H164" i="3"/>
  <c r="E165" s="1"/>
  <c r="E14"/>
  <c r="G14" s="1"/>
  <c r="E25"/>
  <c r="G25" s="1"/>
  <c r="G165" l="1"/>
  <c r="H165" s="1"/>
  <c r="E166" s="1"/>
  <c r="H14"/>
  <c r="G15"/>
  <c r="H7" i="4" s="1"/>
  <c r="H25" i="3"/>
  <c r="E26" s="1"/>
  <c r="G26" s="1"/>
  <c r="H26" s="1"/>
  <c r="E27" s="1"/>
  <c r="G166" l="1"/>
  <c r="G27"/>
  <c r="H27" s="1"/>
  <c r="E28" s="1"/>
  <c r="H166" l="1"/>
  <c r="E167" s="1"/>
  <c r="G28"/>
  <c r="H28" s="1"/>
  <c r="L4" i="10"/>
  <c r="G167" i="3" l="1"/>
  <c r="H167" s="1"/>
  <c r="E168" s="1"/>
  <c r="G29"/>
  <c r="H8" i="4" s="1"/>
  <c r="X4" i="10"/>
  <c r="X19" s="1"/>
  <c r="U41" i="9" s="1"/>
  <c r="H21" i="11" s="1"/>
  <c r="L19" i="10"/>
  <c r="AE43" i="9" s="1"/>
  <c r="G168" i="3" l="1"/>
  <c r="AE46" i="9"/>
  <c r="D97"/>
  <c r="H168" i="3" l="1"/>
  <c r="E169" s="1"/>
  <c r="A134" i="9"/>
  <c r="B134" s="1"/>
  <c r="D134" s="1"/>
  <c r="J32" i="1"/>
  <c r="D20" i="4" s="1"/>
  <c r="G169" i="3" l="1"/>
  <c r="D136" i="9"/>
  <c r="D135"/>
  <c r="E134"/>
  <c r="A136"/>
  <c r="A135"/>
  <c r="B136"/>
  <c r="B135"/>
  <c r="K32" i="1"/>
  <c r="E21" i="2" s="1"/>
  <c r="D27" i="4"/>
  <c r="F21" i="2" l="1"/>
  <c r="H169" i="3"/>
  <c r="E170" s="1"/>
  <c r="C20" i="4"/>
  <c r="B175" i="3"/>
  <c r="E175" s="1"/>
  <c r="F134" i="9"/>
  <c r="E135"/>
  <c r="F135"/>
  <c r="G21" i="2" l="1"/>
  <c r="G170" i="3"/>
  <c r="G171" s="1"/>
  <c r="H19" i="4" s="1"/>
  <c r="G175" i="3"/>
  <c r="H175" s="1"/>
  <c r="E176" s="1"/>
  <c r="G176" s="1"/>
  <c r="H176" s="1"/>
  <c r="E177" s="1"/>
  <c r="G177" s="1"/>
  <c r="H177" s="1"/>
  <c r="E178" s="1"/>
  <c r="G178" s="1"/>
  <c r="H178" s="1"/>
  <c r="E179" s="1"/>
  <c r="G179" s="1"/>
  <c r="H179" s="1"/>
  <c r="E180" s="1"/>
  <c r="G180" s="1"/>
  <c r="H180" s="1"/>
  <c r="E181" s="1"/>
  <c r="G134" i="9"/>
  <c r="E97" s="1"/>
  <c r="H170" i="3" l="1"/>
  <c r="G181" l="1"/>
  <c r="H181" s="1"/>
  <c r="H182"/>
  <c r="G183" l="1"/>
  <c r="H20" i="4" s="1"/>
  <c r="E27" l="1"/>
  <c r="K38" i="1"/>
  <c r="E27" i="2" s="1"/>
  <c r="F27" l="1"/>
  <c r="E28"/>
  <c r="J4" i="6" s="1"/>
  <c r="C26" i="4"/>
  <c r="C27" s="1"/>
  <c r="E187" i="3"/>
  <c r="G27" i="2" l="1"/>
  <c r="G28" s="1"/>
  <c r="F28"/>
  <c r="L4" i="6" s="1"/>
  <c r="K4"/>
  <c r="J19"/>
  <c r="U36" i="5" s="1"/>
  <c r="U40" s="1"/>
  <c r="G187" i="3"/>
  <c r="H187" s="1"/>
  <c r="E188" s="1"/>
  <c r="G188" s="1"/>
  <c r="H188" s="1"/>
  <c r="E189" s="1"/>
  <c r="G189" s="1"/>
  <c r="H189" s="1"/>
  <c r="E190" s="1"/>
  <c r="K19" i="6" l="1"/>
  <c r="D100" i="9"/>
  <c r="D100" i="5"/>
  <c r="B21" i="7"/>
  <c r="L19" i="6"/>
  <c r="X4"/>
  <c r="X19" s="1"/>
  <c r="U41" i="5" s="1"/>
  <c r="H21" i="7" s="1"/>
  <c r="G190" i="3"/>
  <c r="H190" s="1"/>
  <c r="E191" s="1"/>
  <c r="H24" i="13" l="1"/>
  <c r="H28" s="1"/>
  <c r="AE43" i="5"/>
  <c r="A142" i="9"/>
  <c r="U42" i="5"/>
  <c r="Y4" i="6"/>
  <c r="A142" i="5"/>
  <c r="G191" i="3"/>
  <c r="H191" s="1"/>
  <c r="E192" s="1"/>
  <c r="B142" i="9" l="1"/>
  <c r="A143"/>
  <c r="A144"/>
  <c r="B142" i="5"/>
  <c r="D142" s="1"/>
  <c r="A144"/>
  <c r="A143"/>
  <c r="E18"/>
  <c r="L21" i="7" s="1"/>
  <c r="L52" s="1"/>
  <c r="D94" i="5"/>
  <c r="AA4" i="6"/>
  <c r="AA19" s="1"/>
  <c r="Y19"/>
  <c r="D97" i="5"/>
  <c r="AE46"/>
  <c r="D142" i="9"/>
  <c r="G192" i="3"/>
  <c r="H192" s="1"/>
  <c r="E142" i="5" l="1"/>
  <c r="D144"/>
  <c r="F142"/>
  <c r="D143"/>
  <c r="A134"/>
  <c r="E8" i="8"/>
  <c r="E12" s="1"/>
  <c r="D98" i="5"/>
  <c r="B144" i="9"/>
  <c r="B143"/>
  <c r="E142"/>
  <c r="D143"/>
  <c r="F142"/>
  <c r="D144"/>
  <c r="A118" i="5"/>
  <c r="D118" s="1"/>
  <c r="D99"/>
  <c r="B118"/>
  <c r="B143"/>
  <c r="B144"/>
  <c r="G193" i="3"/>
  <c r="H21" i="4" s="1"/>
  <c r="H27" s="1"/>
  <c r="D119" i="5" l="1"/>
  <c r="D120"/>
  <c r="E118"/>
  <c r="F118" s="1"/>
  <c r="A122"/>
  <c r="A138"/>
  <c r="B134"/>
  <c r="A136"/>
  <c r="A135"/>
  <c r="F143"/>
  <c r="E143"/>
  <c r="G142"/>
  <c r="B120"/>
  <c r="B119"/>
  <c r="A120"/>
  <c r="A119"/>
  <c r="E143" i="9"/>
  <c r="F143"/>
  <c r="G142" s="1"/>
  <c r="E100" s="1"/>
  <c r="J4" i="10"/>
  <c r="D101" i="9"/>
  <c r="D101" i="5"/>
  <c r="B135" l="1"/>
  <c r="B136"/>
  <c r="D134"/>
  <c r="A139"/>
  <c r="A140"/>
  <c r="A124"/>
  <c r="A123"/>
  <c r="E119"/>
  <c r="F119"/>
  <c r="G118" s="1"/>
  <c r="E94" s="1"/>
  <c r="E100"/>
  <c r="A30" i="2" s="1"/>
  <c r="B17" i="14" s="1"/>
  <c r="B138" i="5"/>
  <c r="B122"/>
  <c r="K4" i="10"/>
  <c r="J19"/>
  <c r="U36" i="9" s="1"/>
  <c r="U40" s="1"/>
  <c r="A146" i="5"/>
  <c r="A146" i="9"/>
  <c r="B146" s="1"/>
  <c r="H17" i="5" l="1"/>
  <c r="M20" i="6"/>
  <c r="B139" i="5"/>
  <c r="B140"/>
  <c r="D138"/>
  <c r="B124"/>
  <c r="B123"/>
  <c r="D122"/>
  <c r="E134"/>
  <c r="D136"/>
  <c r="D135"/>
  <c r="E138"/>
  <c r="B148" i="9"/>
  <c r="B147"/>
  <c r="B146" i="5"/>
  <c r="A147"/>
  <c r="A148"/>
  <c r="K19" i="10"/>
  <c r="Y4"/>
  <c r="A148" i="9"/>
  <c r="A147"/>
  <c r="B21" i="11"/>
  <c r="U42" i="9"/>
  <c r="D146"/>
  <c r="D146" i="5"/>
  <c r="F139" l="1"/>
  <c r="E139"/>
  <c r="F135"/>
  <c r="E135"/>
  <c r="D139"/>
  <c r="D140"/>
  <c r="F138"/>
  <c r="G138" s="1"/>
  <c r="Q44"/>
  <c r="B22" i="7"/>
  <c r="A53" s="1"/>
  <c r="E122" i="5"/>
  <c r="D124"/>
  <c r="F122"/>
  <c r="D123"/>
  <c r="F134"/>
  <c r="G134" s="1"/>
  <c r="E97" s="1"/>
  <c r="A29" i="13" s="1"/>
  <c r="D148" i="9"/>
  <c r="D147"/>
  <c r="E146"/>
  <c r="F146" s="1"/>
  <c r="D148" i="5"/>
  <c r="D147"/>
  <c r="D94" i="9"/>
  <c r="E18"/>
  <c r="L21" i="11" s="1"/>
  <c r="L52" s="1"/>
  <c r="AA4" i="10"/>
  <c r="AA19" s="1"/>
  <c r="Y19"/>
  <c r="B147" i="5"/>
  <c r="B148"/>
  <c r="E146"/>
  <c r="E98" l="1"/>
  <c r="A14" i="8" s="1"/>
  <c r="F123" i="5"/>
  <c r="E123"/>
  <c r="G122"/>
  <c r="E99" s="1"/>
  <c r="O3" s="1"/>
  <c r="F146"/>
  <c r="E147"/>
  <c r="E101" s="1"/>
  <c r="A29" i="4" s="1"/>
  <c r="B17" i="15" s="1"/>
  <c r="F147" i="5"/>
  <c r="G146" s="1"/>
  <c r="E8" i="12"/>
  <c r="E12" s="1"/>
  <c r="D98" i="9"/>
  <c r="A118"/>
  <c r="D99"/>
  <c r="F147"/>
  <c r="G146" s="1"/>
  <c r="E147"/>
  <c r="E101" s="1"/>
  <c r="B118" l="1"/>
  <c r="A120"/>
  <c r="A119"/>
  <c r="A122"/>
  <c r="B122" s="1"/>
  <c r="A138"/>
  <c r="D122" l="1"/>
  <c r="B124"/>
  <c r="B123"/>
  <c r="B119"/>
  <c r="B120"/>
  <c r="D118"/>
  <c r="B138"/>
  <c r="A139"/>
  <c r="A140"/>
  <c r="A123"/>
  <c r="A124"/>
  <c r="E118"/>
  <c r="E122"/>
  <c r="F122" l="1"/>
  <c r="F123"/>
  <c r="E123"/>
  <c r="E119"/>
  <c r="F119"/>
  <c r="B140"/>
  <c r="B139"/>
  <c r="D138"/>
  <c r="D124"/>
  <c r="D123"/>
  <c r="D119"/>
  <c r="D120"/>
  <c r="F118"/>
  <c r="G118" s="1"/>
  <c r="D139" l="1"/>
  <c r="D140"/>
  <c r="E94"/>
  <c r="E138"/>
  <c r="G122"/>
  <c r="E99" s="1"/>
  <c r="O3" s="1"/>
  <c r="H17" l="1"/>
  <c r="M20" i="10"/>
  <c r="F139" i="9"/>
  <c r="E139"/>
  <c r="F138"/>
  <c r="Q44" l="1"/>
  <c r="B22" i="11"/>
  <c r="A53" s="1"/>
  <c r="G138" i="9"/>
  <c r="E98" s="1"/>
  <c r="A14" i="12" s="1"/>
</calcChain>
</file>

<file path=xl/comments1.xml><?xml version="1.0" encoding="utf-8"?>
<comments xmlns="http://schemas.openxmlformats.org/spreadsheetml/2006/main">
  <authors>
    <author>Naresh Kumar</author>
  </authors>
  <commentList>
    <comment ref="A118" authorId="0">
      <text>
        <r>
          <rPr>
            <sz val="9"/>
            <color indexed="81"/>
            <rFont val="Tahoma"/>
            <family val="2"/>
          </rPr>
          <t>Ten Lak Place</t>
        </r>
      </text>
    </comment>
    <comment ref="A122" authorId="0">
      <text>
        <r>
          <rPr>
            <sz val="9"/>
            <color indexed="81"/>
            <rFont val="Tahoma"/>
            <family val="2"/>
          </rPr>
          <t>Ten Lak Place</t>
        </r>
      </text>
    </comment>
    <comment ref="A126" authorId="0">
      <text>
        <r>
          <rPr>
            <sz val="9"/>
            <color indexed="81"/>
            <rFont val="Tahoma"/>
            <family val="2"/>
          </rPr>
          <t>Ten Lak Place</t>
        </r>
      </text>
    </comment>
    <comment ref="A130" authorId="0">
      <text>
        <r>
          <rPr>
            <sz val="9"/>
            <color indexed="81"/>
            <rFont val="Tahoma"/>
            <family val="2"/>
          </rPr>
          <t>Ten Lak Place</t>
        </r>
      </text>
    </comment>
    <comment ref="A134" authorId="0">
      <text>
        <r>
          <rPr>
            <sz val="9"/>
            <color indexed="81"/>
            <rFont val="Tahoma"/>
            <family val="2"/>
          </rPr>
          <t>Ten Lak Place</t>
        </r>
      </text>
    </comment>
    <comment ref="A138" authorId="0">
      <text>
        <r>
          <rPr>
            <sz val="9"/>
            <color indexed="81"/>
            <rFont val="Tahoma"/>
            <family val="2"/>
          </rPr>
          <t>Ten Lak Place</t>
        </r>
      </text>
    </comment>
    <comment ref="A142" authorId="0">
      <text>
        <r>
          <rPr>
            <sz val="9"/>
            <color indexed="81"/>
            <rFont val="Tahoma"/>
            <family val="2"/>
          </rPr>
          <t>Ten Lak Place</t>
        </r>
      </text>
    </comment>
    <comment ref="A146" authorId="0">
      <text>
        <r>
          <rPr>
            <sz val="9"/>
            <color indexed="81"/>
            <rFont val="Tahoma"/>
            <family val="2"/>
          </rPr>
          <t>Ten Lak Place</t>
        </r>
      </text>
    </comment>
  </commentList>
</comments>
</file>

<file path=xl/comments2.xml><?xml version="1.0" encoding="utf-8"?>
<comments xmlns="http://schemas.openxmlformats.org/spreadsheetml/2006/main">
  <authors>
    <author>Naresh Kumar</author>
  </authors>
  <commentList>
    <comment ref="A118" authorId="0">
      <text>
        <r>
          <rPr>
            <sz val="9"/>
            <color indexed="81"/>
            <rFont val="Tahoma"/>
            <family val="2"/>
          </rPr>
          <t>Ten Lak Place</t>
        </r>
      </text>
    </comment>
    <comment ref="A122" authorId="0">
      <text>
        <r>
          <rPr>
            <sz val="9"/>
            <color indexed="81"/>
            <rFont val="Tahoma"/>
            <family val="2"/>
          </rPr>
          <t>Ten Lak Place</t>
        </r>
      </text>
    </comment>
    <comment ref="A126" authorId="0">
      <text>
        <r>
          <rPr>
            <sz val="9"/>
            <color indexed="81"/>
            <rFont val="Tahoma"/>
            <family val="2"/>
          </rPr>
          <t>Ten Lak Place</t>
        </r>
      </text>
    </comment>
    <comment ref="A130" authorId="0">
      <text>
        <r>
          <rPr>
            <sz val="9"/>
            <color indexed="81"/>
            <rFont val="Tahoma"/>
            <family val="2"/>
          </rPr>
          <t>Ten Lak Place</t>
        </r>
      </text>
    </comment>
    <comment ref="A134" authorId="0">
      <text>
        <r>
          <rPr>
            <sz val="9"/>
            <color indexed="81"/>
            <rFont val="Tahoma"/>
            <family val="2"/>
          </rPr>
          <t>Ten Lak Place</t>
        </r>
      </text>
    </comment>
    <comment ref="A138" authorId="0">
      <text>
        <r>
          <rPr>
            <sz val="9"/>
            <color indexed="81"/>
            <rFont val="Tahoma"/>
            <family val="2"/>
          </rPr>
          <t>Ten Lak Place</t>
        </r>
      </text>
    </comment>
    <comment ref="A142" authorId="0">
      <text>
        <r>
          <rPr>
            <sz val="9"/>
            <color indexed="81"/>
            <rFont val="Tahoma"/>
            <family val="2"/>
          </rPr>
          <t>Ten Lak Place</t>
        </r>
      </text>
    </comment>
    <comment ref="A146" authorId="0">
      <text>
        <r>
          <rPr>
            <sz val="9"/>
            <color indexed="81"/>
            <rFont val="Tahoma"/>
            <family val="2"/>
          </rPr>
          <t>Ten Lak Place</t>
        </r>
      </text>
    </comment>
  </commentList>
</comments>
</file>

<file path=xl/sharedStrings.xml><?xml version="1.0" encoding="utf-8"?>
<sst xmlns="http://schemas.openxmlformats.org/spreadsheetml/2006/main" count="1138" uniqueCount="444">
  <si>
    <t>C.S.S ENCASHMENT PROGRAMME</t>
  </si>
  <si>
    <t>Employe Name</t>
  </si>
  <si>
    <t>Sri</t>
  </si>
  <si>
    <t>Designation</t>
  </si>
  <si>
    <t>Mar</t>
  </si>
  <si>
    <t>Tres.ID</t>
  </si>
  <si>
    <t>Apr</t>
  </si>
  <si>
    <t>Working Place</t>
  </si>
  <si>
    <t>May</t>
  </si>
  <si>
    <t>D.D.O</t>
  </si>
  <si>
    <t>Jun</t>
  </si>
  <si>
    <t>Jul</t>
  </si>
  <si>
    <t>D.D.O. Office</t>
  </si>
  <si>
    <t>Aug</t>
  </si>
  <si>
    <t>Bill Upto</t>
  </si>
  <si>
    <t>Sep</t>
  </si>
  <si>
    <t>Oct</t>
  </si>
  <si>
    <t>Sl.
No</t>
  </si>
  <si>
    <t>Amount adjusted to C.S.S. Account</t>
  </si>
  <si>
    <t>Token No</t>
  </si>
  <si>
    <t>Token Date</t>
  </si>
  <si>
    <t>Nov</t>
  </si>
  <si>
    <t>Dec</t>
  </si>
  <si>
    <t xml:space="preserve">ANNEXURE </t>
  </si>
  <si>
    <t>(Para 7 of G.O.Ms.No.22, Dated 22.01.2013 of Finance (Pension.1) Department)</t>
  </si>
  <si>
    <t xml:space="preserve">Statement showing the details of D.A. arrears adjusted to the CSS Account in respect of </t>
  </si>
  <si>
    <t>Designation of the Drawing and Disbursing Officer Sri K.F.Kennedy, H.M.</t>
  </si>
  <si>
    <t xml:space="preserve">Month/Year </t>
  </si>
  <si>
    <t xml:space="preserve">Transaction Id No. with date </t>
  </si>
  <si>
    <t>Amount transferred to CPS</t>
  </si>
  <si>
    <t>Total</t>
  </si>
  <si>
    <t xml:space="preserve">Certified that the above details are verified and found to be correct as per the records of this office. </t>
  </si>
  <si>
    <t>Date :</t>
  </si>
  <si>
    <t>Office Seal :</t>
  </si>
  <si>
    <t>Sigtnature of the Drawing</t>
  </si>
  <si>
    <t>//Counter signed //</t>
  </si>
  <si>
    <t>and Disbursing Officer:</t>
  </si>
  <si>
    <t>Verified and found correct</t>
  </si>
  <si>
    <t>(Treasury Officer)</t>
  </si>
  <si>
    <t>S.No.</t>
  </si>
  <si>
    <t>Credited to C.S.S.</t>
  </si>
  <si>
    <t>Token No. &amp; Date</t>
  </si>
  <si>
    <t>Amount</t>
  </si>
  <si>
    <t>Period</t>
  </si>
  <si>
    <t>Intrest</t>
  </si>
  <si>
    <t>No.of months</t>
  </si>
  <si>
    <t>FRM YEAR</t>
  </si>
  <si>
    <t>TO YEAR</t>
  </si>
  <si>
    <t>Statement showing the Interst Caliculation on  D.A. arrears adjusted to the CSS Account</t>
  </si>
  <si>
    <t>Designation of the D.D.O</t>
  </si>
  <si>
    <t>Bank Code</t>
  </si>
  <si>
    <t>Bank A/c No:</t>
  </si>
  <si>
    <t>Budget Details</t>
  </si>
  <si>
    <t>Govt. Of Andhra Pradesh</t>
  </si>
  <si>
    <t>(A P T C Form - 47 )</t>
  </si>
  <si>
    <t xml:space="preserve">1. Budget alloted for the year </t>
  </si>
  <si>
    <t>Rs.</t>
  </si>
  <si>
    <t>Pay bill for the Month &amp; Year</t>
  </si>
  <si>
    <t>2. Expenditure including this bill</t>
  </si>
  <si>
    <t>Treasury/P.A.O Code</t>
  </si>
  <si>
    <t>Trans ID :</t>
  </si>
  <si>
    <t>3. Balance</t>
  </si>
  <si>
    <t>D.D.O Code</t>
  </si>
  <si>
    <t>District :</t>
  </si>
  <si>
    <t>Guntur</t>
  </si>
  <si>
    <t>D.D.O. Designation</t>
  </si>
  <si>
    <t>DDO Office:</t>
  </si>
  <si>
    <t>Signature of the D.D.O</t>
  </si>
  <si>
    <t>Bank Name :</t>
  </si>
  <si>
    <t xml:space="preserve">Pay this bill </t>
  </si>
  <si>
    <t>(Rupees</t>
  </si>
  <si>
    <t>D.D.O's TBR No.</t>
  </si>
  <si>
    <r>
      <t xml:space="preserve">Permanent / </t>
    </r>
    <r>
      <rPr>
        <b/>
        <strike/>
        <sz val="11"/>
        <color indexed="8"/>
        <rFont val="Arial"/>
        <family val="2"/>
      </rPr>
      <t>Temporary</t>
    </r>
  </si>
  <si>
    <t>To Bank A/c through Cash / Cheque / Draft / Adjustment</t>
  </si>
  <si>
    <t>Head Of Account</t>
  </si>
  <si>
    <t>Deductions</t>
  </si>
  <si>
    <t>Major Head</t>
  </si>
  <si>
    <t>GPF / AIS / PF</t>
  </si>
  <si>
    <t>Sub Major Head</t>
  </si>
  <si>
    <t>APGLI</t>
  </si>
  <si>
    <t>Received Payment</t>
  </si>
  <si>
    <t>Minor Head</t>
  </si>
  <si>
    <t>Group Insurance / AIS</t>
  </si>
  <si>
    <t>Group Sub Head</t>
  </si>
  <si>
    <t>-</t>
  </si>
  <si>
    <t>Proffessional Tax</t>
  </si>
  <si>
    <t>Sub Head</t>
  </si>
  <si>
    <t>House Rent</t>
  </si>
  <si>
    <t>Detailed Head</t>
  </si>
  <si>
    <t>Festival Advance &amp; Apco Advance</t>
  </si>
  <si>
    <t>Sub Detailed Head</t>
  </si>
  <si>
    <t>Non - Plan = N / Plan = P</t>
  </si>
  <si>
    <t>N</t>
  </si>
  <si>
    <t>Changed = C / Voted = V</t>
  </si>
  <si>
    <t>V</t>
  </si>
  <si>
    <t>Education Advance</t>
  </si>
  <si>
    <t>Contingency Fund MH / Service Major Head</t>
  </si>
  <si>
    <t>H.B.A (P)</t>
  </si>
  <si>
    <t>Required Cerificates</t>
  </si>
  <si>
    <t>H.B.A (I)</t>
  </si>
  <si>
    <t>011 Pay</t>
  </si>
  <si>
    <t>Car Advance (P)</t>
  </si>
  <si>
    <t>012 Allowances</t>
  </si>
  <si>
    <t>013 Dearness Allowance</t>
  </si>
  <si>
    <t>Motor Cycle Advance(P)</t>
  </si>
  <si>
    <t>HRA</t>
  </si>
  <si>
    <t>Motor Cycle Advance(I)</t>
  </si>
  <si>
    <t>Cycle Advance</t>
  </si>
  <si>
    <t>Marriage Advance(P)</t>
  </si>
  <si>
    <t>Income Tax</t>
  </si>
  <si>
    <t>Gross Amount</t>
  </si>
  <si>
    <t>ClassIV GPF-DTO</t>
  </si>
  <si>
    <t>Less Govt.Deductions</t>
  </si>
  <si>
    <t>E.W.F.Loan</t>
  </si>
  <si>
    <t>AG Net Amount</t>
  </si>
  <si>
    <t>E.W.F Subscription</t>
  </si>
  <si>
    <t>AG Net Amount in words Rupees .</t>
  </si>
  <si>
    <t>C.S.S</t>
  </si>
  <si>
    <t>Total Govt.Deductions</t>
  </si>
  <si>
    <t>Total Non-Govt. Deductions</t>
  </si>
  <si>
    <t>For the use of Office of Accountant General</t>
  </si>
  <si>
    <t>FOR USE IN TREASURY / PAY &amp; ACCOUNTS OFFICE ONLY</t>
  </si>
  <si>
    <t>Pay Rs.</t>
  </si>
  <si>
    <t>only)</t>
  </si>
  <si>
    <t>only) by adjustment.</t>
  </si>
  <si>
    <r>
      <t>1.</t>
    </r>
    <r>
      <rPr>
        <b/>
        <sz val="10"/>
        <rFont val="Arial"/>
        <family val="2"/>
      </rPr>
      <t>Rs.</t>
    </r>
  </si>
  <si>
    <t>2.Rs.</t>
  </si>
  <si>
    <t>3.Rs.</t>
  </si>
  <si>
    <t>Treasury Officer / Pay &amp; Accounts Officer</t>
  </si>
  <si>
    <t>S.No</t>
  </si>
  <si>
    <t>SHEDULE NAME</t>
  </si>
  <si>
    <t>AMOUNT</t>
  </si>
  <si>
    <t>AMOUNT IN WORDS</t>
  </si>
  <si>
    <t>AGNET</t>
  </si>
  <si>
    <t>GIS TOTAL  =</t>
  </si>
  <si>
    <t>P.T TOTAL  =</t>
  </si>
  <si>
    <t>Net Salary</t>
  </si>
  <si>
    <t>UNDER RUPEES</t>
  </si>
  <si>
    <t>GIS</t>
  </si>
  <si>
    <t>P.TAX</t>
  </si>
  <si>
    <t>ANNEXURE -I</t>
  </si>
  <si>
    <t>One</t>
  </si>
  <si>
    <t>January</t>
  </si>
  <si>
    <t>Two</t>
  </si>
  <si>
    <t>February</t>
  </si>
  <si>
    <t>Three</t>
  </si>
  <si>
    <t>March</t>
  </si>
  <si>
    <t>Four</t>
  </si>
  <si>
    <t>April</t>
  </si>
  <si>
    <t>Five</t>
  </si>
  <si>
    <t>Six</t>
  </si>
  <si>
    <t>June</t>
  </si>
  <si>
    <t>Seven</t>
  </si>
  <si>
    <t>July</t>
  </si>
  <si>
    <t>Eight</t>
  </si>
  <si>
    <t>August</t>
  </si>
  <si>
    <t>Nine</t>
  </si>
  <si>
    <t>September</t>
  </si>
  <si>
    <t>Ten</t>
  </si>
  <si>
    <t>October</t>
  </si>
  <si>
    <t>Eleven</t>
  </si>
  <si>
    <t>November</t>
  </si>
  <si>
    <t>Twelve</t>
  </si>
  <si>
    <t>December</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</si>
  <si>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</si>
  <si>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</si>
  <si>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</si>
  <si>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</si>
  <si>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</si>
  <si>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</si>
  <si>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</si>
  <si>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</si>
  <si>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</si>
  <si>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</si>
  <si>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</si>
  <si>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</si>
  <si>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</si>
  <si>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</si>
  <si>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</si>
  <si>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</si>
  <si>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</si>
  <si>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</si>
  <si>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</si>
  <si>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</si>
  <si>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</si>
  <si>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</si>
  <si>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</si>
  <si>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</si>
  <si>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</si>
  <si>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</si>
  <si>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</si>
  <si>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</si>
  <si>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</si>
  <si>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</si>
  <si>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</si>
  <si>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</si>
  <si>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</si>
  <si>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</si>
  <si>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</si>
  <si>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</si>
  <si>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</si>
  <si>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</si>
  <si>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</si>
  <si>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</si>
  <si>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</si>
  <si>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</si>
  <si>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</si>
  <si>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</si>
  <si>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</si>
  <si>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</si>
  <si>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</si>
  <si>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</si>
  <si>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</si>
  <si>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</si>
  <si>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</si>
  <si>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</si>
  <si>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</si>
  <si>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</si>
  <si>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</si>
  <si>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</si>
  <si>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</si>
  <si>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</si>
  <si>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</si>
  <si>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</si>
  <si>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</si>
  <si>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</si>
  <si>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</si>
  <si>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</si>
  <si>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</si>
  <si>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</si>
  <si>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</si>
  <si>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</si>
  <si>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</si>
  <si>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</si>
  <si>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</si>
  <si>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</si>
  <si>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</si>
  <si>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</si>
  <si>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</si>
  <si>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</si>
  <si>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</si>
  <si>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</si>
  <si>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</si>
  <si>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</si>
  <si>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</si>
  <si>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</si>
  <si>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</si>
  <si>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</si>
  <si>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</si>
  <si>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</si>
  <si>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</si>
  <si>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Sl. No.</t>
  </si>
  <si>
    <t>Employee Name</t>
  </si>
  <si>
    <t>Treasuary ID</t>
  </si>
  <si>
    <t>Pay</t>
  </si>
  <si>
    <t>PP</t>
  </si>
  <si>
    <t>Spl. Pay/FPI</t>
  </si>
  <si>
    <t>D.A.</t>
  </si>
  <si>
    <t>H.R.A.</t>
  </si>
  <si>
    <t>C.C.A,PHA &amp; RA</t>
  </si>
  <si>
    <t>G.P.F. Loan</t>
  </si>
  <si>
    <t>A.P.G.L.I.C.</t>
  </si>
  <si>
    <t>A.P.G.L.I.C. Loan</t>
  </si>
  <si>
    <t>P.T.</t>
  </si>
  <si>
    <t>Festival Advance</t>
  </si>
  <si>
    <t>I.T.</t>
  </si>
  <si>
    <t>E.W.F. Recovery</t>
  </si>
  <si>
    <t>Government Recoveries Toral</t>
  </si>
  <si>
    <t>Non Govt., Recovaries</t>
  </si>
  <si>
    <t xml:space="preserve">Net Salary </t>
  </si>
  <si>
    <t xml:space="preserve">Remarks </t>
  </si>
  <si>
    <t>Grand Total</t>
  </si>
  <si>
    <t>Signature of the DDO</t>
  </si>
  <si>
    <t>GOVERNMENT OF ANDHRA PRADESH</t>
  </si>
  <si>
    <t>PAPER TOKEN</t>
  </si>
  <si>
    <t>STO Code :</t>
  </si>
  <si>
    <r>
      <t xml:space="preserve">(For Treasury Use Only)   </t>
    </r>
    <r>
      <rPr>
        <sz val="10"/>
        <rFont val="Arial"/>
        <family val="2"/>
      </rPr>
      <t xml:space="preserve">                                                          Date : ____________           Trans ID : </t>
    </r>
  </si>
  <si>
    <t>STO Name :</t>
  </si>
  <si>
    <t>DDO Code :</t>
  </si>
  <si>
    <t>DDO Designation :</t>
  </si>
  <si>
    <t>DDO Office :</t>
  </si>
  <si>
    <t xml:space="preserve">Bank Branch Code : </t>
  </si>
  <si>
    <t xml:space="preserve">Head of Account : </t>
  </si>
  <si>
    <t>(Majior Head)</t>
  </si>
  <si>
    <t>(Sub-MH)</t>
  </si>
  <si>
    <t>(Minor Head)</t>
  </si>
  <si>
    <t>(Grp-SH)</t>
  </si>
  <si>
    <t>(Sub Head)</t>
  </si>
  <si>
    <t>(Det. Head)</t>
  </si>
  <si>
    <t>(Sub Det. Head)</t>
  </si>
  <si>
    <t>Non-Plan = N</t>
  </si>
  <si>
    <t>Charged = C</t>
  </si>
  <si>
    <t>Contingency Fund</t>
  </si>
  <si>
    <t>Plan = P</t>
  </si>
  <si>
    <t>Voted = V</t>
  </si>
  <si>
    <t xml:space="preserve">MH/Service Major Head </t>
  </si>
  <si>
    <t xml:space="preserve">Gross Rs. </t>
  </si>
  <si>
    <t xml:space="preserve">Deduction Rs. </t>
  </si>
  <si>
    <t xml:space="preserve">Net Rs.  </t>
  </si>
  <si>
    <t xml:space="preserve">(Net Rupees : </t>
  </si>
  <si>
    <t xml:space="preserve"> </t>
  </si>
  <si>
    <t xml:space="preserve">Messenger Name    </t>
  </si>
  <si>
    <t>(As in APTC Form - 101)</t>
  </si>
  <si>
    <t>Specimen Signature of</t>
  </si>
  <si>
    <t>1.</t>
  </si>
  <si>
    <t xml:space="preserve">Messenger              </t>
  </si>
  <si>
    <t>2.</t>
  </si>
  <si>
    <t>DDO Signature</t>
  </si>
  <si>
    <t>Attested</t>
  </si>
  <si>
    <t>STO Signature</t>
  </si>
  <si>
    <t>APTC FORM - 101</t>
  </si>
  <si>
    <t>(See subsidiary Rule 2 (W) Under Treasury Rule 15)</t>
  </si>
  <si>
    <t>Govt. Memo No. 38907 / Accounts / 65-5, Dt 21-2-1963</t>
  </si>
  <si>
    <t xml:space="preserve">D.D.O. Code: </t>
  </si>
  <si>
    <t>Treasury / P.A.O. Code</t>
  </si>
  <si>
    <t>Treasury Name :</t>
  </si>
  <si>
    <t>The Treasury officer / Manager,</t>
  </si>
  <si>
    <t>Please pay Bill No.</t>
  </si>
  <si>
    <t>Dated</t>
  </si>
  <si>
    <t>For Rs.</t>
  </si>
  <si>
    <t>to Sri / Smt.</t>
  </si>
  <si>
    <t>whose specimen signature is attested</t>
  </si>
  <si>
    <t>herewith.</t>
  </si>
  <si>
    <t>Signature of the Govt. servant</t>
  </si>
  <si>
    <t>Received of the Govt.</t>
  </si>
  <si>
    <t>Dated :</t>
  </si>
  <si>
    <t>Signature of the Govt</t>
  </si>
  <si>
    <t>Servant receiving the Payment</t>
  </si>
  <si>
    <t>DDO Deal</t>
  </si>
  <si>
    <t>ANNEXURE - I</t>
  </si>
  <si>
    <t>(Employee wise Details)</t>
  </si>
  <si>
    <t xml:space="preserve">to be furnished by the DDO in triplicate along with the bill </t>
  </si>
  <si>
    <t xml:space="preserve">TAN No.                                                                                      </t>
  </si>
  <si>
    <t xml:space="preserve"> Trans. ID.No: </t>
  </si>
  <si>
    <t>Sl.No</t>
  </si>
  <si>
    <t>Treasuay Id</t>
  </si>
  <si>
    <t>Employee Account No.</t>
  </si>
  <si>
    <t>Amount to be Credited</t>
  </si>
  <si>
    <t>TOTAL :</t>
  </si>
  <si>
    <t>Principal Amt</t>
  </si>
  <si>
    <t>Intrest Amt</t>
  </si>
  <si>
    <t>Intrest Amount</t>
  </si>
  <si>
    <t>Bank &amp; Branch Name</t>
  </si>
  <si>
    <t>D.D.O. Code</t>
  </si>
  <si>
    <t>CSS Adjusted Amount</t>
  </si>
  <si>
    <t>C.P.S</t>
  </si>
  <si>
    <t>CPS</t>
  </si>
  <si>
    <t>STO Office</t>
  </si>
  <si>
    <t>CSS intrest  Amount</t>
  </si>
  <si>
    <t>CSS Interest Amount</t>
  </si>
  <si>
    <t>ANNEXURE . II</t>
  </si>
  <si>
    <t>CONTRIBUTORY PENSION SCHEME (GOVERNMENT SERVICE)</t>
  </si>
  <si>
    <t>(G.O.Ms.No.655 Finance (pen.I) Dept.  dt.22.9.04)</t>
  </si>
  <si>
    <t>Dist.Treasury/Sub Treasury……….</t>
  </si>
  <si>
    <t>DDO…….</t>
  </si>
  <si>
    <t>Sub Treasury Code…………………</t>
  </si>
  <si>
    <t>DDO Code</t>
  </si>
  <si>
    <t>Head of Account</t>
  </si>
  <si>
    <t>Sub Account No:</t>
  </si>
  <si>
    <t>I.</t>
  </si>
  <si>
    <t>SMALL SAVINGS,PROVIDENT FUND ETC -C OTHER ACCOUNTS</t>
  </si>
  <si>
    <t>INSURANCE AND PENSION FUNDS</t>
  </si>
  <si>
    <t>001-</t>
  </si>
  <si>
    <t>EMPLOYEES CONTRIBUTION</t>
  </si>
  <si>
    <t>MH 106</t>
  </si>
  <si>
    <t>OTHER INSURANCE AND PENSION FUNDS</t>
  </si>
  <si>
    <t>002-</t>
  </si>
  <si>
    <t>GOVERNMENT CONTRIBUTION</t>
  </si>
  <si>
    <t>SH ( 04 )</t>
  </si>
  <si>
    <t>A.P.STATE GOVT. EMPLOYEES CONTRIBUTORY  PENSION SCHEME (TO BE OPENED)</t>
  </si>
  <si>
    <t>Emp.Code</t>
  </si>
  <si>
    <t>CPS Index No</t>
  </si>
  <si>
    <t>Name</t>
  </si>
  <si>
    <t>Basic Pay</t>
  </si>
  <si>
    <t>DA</t>
  </si>
  <si>
    <t>Employees Contribution</t>
  </si>
  <si>
    <t>The Basic Pay entered in the Colum 6 of the Statement has been verified with entries in the service book and Pay Bill.</t>
  </si>
  <si>
    <t>Ref:-</t>
  </si>
  <si>
    <t>1)</t>
  </si>
  <si>
    <t>2)</t>
  </si>
  <si>
    <t>Sub :-</t>
  </si>
  <si>
    <t>New Pension System -Contributary Pension Scheme D.A arrears and others credited CSS - Payment of 90% of amount by cash and balance 10% of cash credited to CPS - Orders - Issued.</t>
  </si>
  <si>
    <t>GO.Ms.No. 22 Finance Dt.22-01-13</t>
  </si>
  <si>
    <t>Govt.Circ.Memo No. 4966/44/A2/Pension1/2013  Dt: 23-04-13</t>
  </si>
  <si>
    <r>
      <rPr>
        <b/>
        <sz val="10"/>
        <rFont val="Arial"/>
        <family val="2"/>
      </rPr>
      <t xml:space="preserve">ORDER </t>
    </r>
    <r>
      <rPr>
        <sz val="10"/>
        <rFont val="Arial"/>
        <family val="2"/>
      </rPr>
      <t>:</t>
    </r>
  </si>
  <si>
    <t xml:space="preserve">   The amount is payable to above said employee by way of adjustment to their bank acounts after approval of the treausary authorities.</t>
  </si>
  <si>
    <r>
      <t xml:space="preserve">   The expenditure is debitable to</t>
    </r>
    <r>
      <rPr>
        <b/>
        <sz val="10"/>
        <rFont val="Arial"/>
        <family val="2"/>
      </rPr>
      <t xml:space="preserve"> 8342</t>
    </r>
    <r>
      <rPr>
        <sz val="10"/>
        <rFont val="Arial"/>
        <family val="2"/>
      </rPr>
      <t xml:space="preserve">-Other Deposits </t>
    </r>
    <r>
      <rPr>
        <b/>
        <sz val="10"/>
        <rFont val="Arial"/>
        <family val="2"/>
      </rPr>
      <t>117-</t>
    </r>
    <r>
      <rPr>
        <sz val="10"/>
        <rFont val="Arial"/>
        <family val="2"/>
      </rPr>
      <t xml:space="preserve">Defined C.P.S. for Govt.Employees </t>
    </r>
    <r>
      <rPr>
        <b/>
        <sz val="10"/>
        <rFont val="Arial"/>
        <family val="2"/>
      </rPr>
      <t>040</t>
    </r>
    <r>
      <rPr>
        <sz val="10"/>
        <rFont val="Arial"/>
        <family val="2"/>
      </rPr>
      <t>- A.P.Sate Govt.Employees C.P.S</t>
    </r>
    <r>
      <rPr>
        <b/>
        <sz val="10"/>
        <rFont val="Arial"/>
        <family val="2"/>
      </rPr>
      <t xml:space="preserve"> 001 -</t>
    </r>
    <r>
      <rPr>
        <sz val="10"/>
        <rFont val="Arial"/>
        <family val="2"/>
      </rPr>
      <t>Employees Contribution and for payment of balance amount in cash.</t>
    </r>
  </si>
  <si>
    <t>To</t>
  </si>
  <si>
    <t>The Individual Concern</t>
  </si>
  <si>
    <t>Copy to the Bill</t>
  </si>
  <si>
    <t>Dt:</t>
  </si>
  <si>
    <t>L Dis.No.</t>
  </si>
  <si>
    <t xml:space="preserve">    In the references read above orders were issued for payment of D.A arrears and others credited to CSS at 90% of amount in cash and the balance of 10% amount credited to CPS head of account.</t>
  </si>
  <si>
    <t>New Pension System -Contributary Pension Scheme D.A arrears and others credited CSS - Payment of interst - Orders - Issued.</t>
  </si>
  <si>
    <t xml:space="preserve">    In the references read above orders were issued for payment of D.A arrears and others with interest @ 8% per anum.</t>
  </si>
  <si>
    <t>Next</t>
  </si>
  <si>
    <t>Prev</t>
  </si>
  <si>
    <t>Principal Proc</t>
  </si>
  <si>
    <t>Intrest Proc</t>
  </si>
  <si>
    <t>Annexure</t>
  </si>
  <si>
    <t>Worksheet</t>
  </si>
  <si>
    <t>Intrest Abstract</t>
  </si>
  <si>
    <t>Principal Bill Front</t>
  </si>
  <si>
    <t>Principal Bill Back</t>
  </si>
  <si>
    <t>Interest Bill Front</t>
  </si>
  <si>
    <t>Interest Bill Back</t>
  </si>
  <si>
    <t>Interest Bill 101</t>
  </si>
  <si>
    <t>Interest Bill Annexure-I</t>
  </si>
  <si>
    <t>Principal Bill 101</t>
  </si>
  <si>
    <t>Principal Bill Annexure-I</t>
  </si>
  <si>
    <t>Principal Bill CPS Schedule</t>
  </si>
  <si>
    <t>Home</t>
  </si>
  <si>
    <t>SA(PS)</t>
  </si>
  <si>
    <t>0618183</t>
  </si>
  <si>
    <t>Z.P.H.S,BELLAMKONDA,bellamkonda</t>
  </si>
  <si>
    <t>Z.P.H.S,BELLAMKONDA,</t>
  </si>
  <si>
    <t>06130308003</t>
  </si>
  <si>
    <t>ANDHARA BANK,RAJUPALEM</t>
  </si>
  <si>
    <t>0489</t>
  </si>
  <si>
    <t>049810100041642</t>
  </si>
  <si>
    <t>Amount adjusted to C.P.S. Account</t>
  </si>
  <si>
    <t>Paid in Cash</t>
  </si>
  <si>
    <t>Total Amount Deducted</t>
  </si>
  <si>
    <t>Jan</t>
  </si>
  <si>
    <t>Feb</t>
  </si>
  <si>
    <t>Bill Date</t>
  </si>
  <si>
    <t>C.S.S Adjusted Amount</t>
  </si>
  <si>
    <t>Bill Discription</t>
  </si>
  <si>
    <t>DA arrear bill</t>
  </si>
  <si>
    <t>Bill Description</t>
  </si>
  <si>
    <r>
      <t xml:space="preserve">Developed by </t>
    </r>
    <r>
      <rPr>
        <sz val="12"/>
        <color theme="9" tint="0.59999389629810485"/>
        <rFont val="Algerian"/>
        <family val="5"/>
      </rPr>
      <t>UTFPONNUR</t>
    </r>
    <r>
      <rPr>
        <sz val="12"/>
        <color rgb="FFFFFF99"/>
        <rFont val="Algerian"/>
        <family val="5"/>
      </rPr>
      <t xml:space="preserve"> &amp;</t>
    </r>
    <r>
      <rPr>
        <sz val="12"/>
        <color rgb="FF00B0F0"/>
        <rFont val="Algerian"/>
        <family val="5"/>
      </rPr>
      <t xml:space="preserve"> Sai Soft Solutions.</t>
    </r>
    <r>
      <rPr>
        <sz val="12"/>
        <color rgb="FFFFFF99"/>
        <rFont val="Algerian"/>
        <family val="5"/>
      </rPr>
      <t xml:space="preserve"> </t>
    </r>
    <r>
      <rPr>
        <sz val="12"/>
        <color rgb="FFFFFF99"/>
        <rFont val="Arial"/>
        <family val="2"/>
      </rPr>
      <t xml:space="preserve">
For Latest update on </t>
    </r>
    <r>
      <rPr>
        <b/>
        <sz val="14"/>
        <color rgb="FFFFFF99"/>
        <rFont val="Comic Sans MS"/>
        <family val="4"/>
      </rPr>
      <t>utfguntur.in or  vojja.bolgspot.com</t>
    </r>
    <r>
      <rPr>
        <sz val="12"/>
        <color rgb="FFFFFF99"/>
        <rFont val="Arial"/>
        <family val="2"/>
      </rPr>
      <t xml:space="preserve">
Contact </t>
    </r>
    <r>
      <rPr>
        <b/>
        <sz val="12"/>
        <color theme="8" tint="0.59999389629810485"/>
        <rFont val="Arial"/>
        <family val="2"/>
      </rPr>
      <t>9247478538</t>
    </r>
    <r>
      <rPr>
        <sz val="12"/>
        <color rgb="FFFFFF99"/>
        <rFont val="Arial"/>
        <family val="2"/>
      </rPr>
      <t xml:space="preserve">  </t>
    </r>
    <r>
      <rPr>
        <sz val="12"/>
        <color theme="9" tint="0.59999389629810485"/>
        <rFont val="Arial"/>
        <family val="2"/>
      </rPr>
      <t>,pnk287@gmail.com</t>
    </r>
  </si>
  <si>
    <t>Already C.P.S Adjusted Amount</t>
  </si>
  <si>
    <t>Amount to be paid in cash</t>
  </si>
  <si>
    <t>Already Drawn in Cash</t>
  </si>
  <si>
    <t>Claimed Amount in bill</t>
  </si>
  <si>
    <t>PRAN No.</t>
  </si>
  <si>
    <r>
      <t xml:space="preserve">   The expenditure is debitable to</t>
    </r>
    <r>
      <rPr>
        <b/>
        <sz val="10"/>
        <rFont val="Arial"/>
        <family val="2"/>
      </rPr>
      <t xml:space="preserve"> 2049</t>
    </r>
    <r>
      <rPr>
        <sz val="10"/>
        <rFont val="Arial"/>
        <family val="2"/>
      </rPr>
      <t xml:space="preserve">- Interest Payments </t>
    </r>
    <r>
      <rPr>
        <b/>
        <sz val="10"/>
        <rFont val="Arial"/>
        <family val="2"/>
      </rPr>
      <t xml:space="preserve">03- </t>
    </r>
    <r>
      <rPr>
        <sz val="10"/>
        <rFont val="Arial"/>
        <family val="2"/>
      </rPr>
      <t xml:space="preserve">Interest on small savings,PF etc., </t>
    </r>
    <r>
      <rPr>
        <b/>
        <sz val="10"/>
        <rFont val="Arial"/>
        <family val="2"/>
      </rPr>
      <t>104</t>
    </r>
    <r>
      <rPr>
        <sz val="10"/>
        <rFont val="Arial"/>
        <family val="2"/>
      </rPr>
      <t xml:space="preserve"> - interest on state PF </t>
    </r>
    <r>
      <rPr>
        <b/>
        <sz val="10"/>
        <rFont val="Arial"/>
        <family val="2"/>
      </rPr>
      <t xml:space="preserve">08 </t>
    </r>
    <r>
      <rPr>
        <sz val="10"/>
        <rFont val="Arial"/>
        <family val="2"/>
      </rPr>
      <t xml:space="preserve">- interest on GPF </t>
    </r>
    <r>
      <rPr>
        <b/>
        <sz val="10"/>
        <rFont val="Arial"/>
        <family val="2"/>
      </rPr>
      <t>450</t>
    </r>
    <r>
      <rPr>
        <sz val="10"/>
        <rFont val="Arial"/>
        <family val="2"/>
      </rPr>
      <t>- Interst charged.</t>
    </r>
  </si>
  <si>
    <t>kunchala seshu</t>
  </si>
  <si>
    <t>headmaster</t>
  </si>
  <si>
    <t>B.M.sarma</t>
  </si>
  <si>
    <t>District</t>
  </si>
  <si>
    <t>Rajupalem</t>
  </si>
  <si>
    <r>
      <t xml:space="preserve">&gt; క్రీమ్ రంగులో నున్న గడులను నింపండి, 
</t>
    </r>
    <r>
      <rPr>
        <b/>
        <sz val="12"/>
        <color rgb="FFFFFF00"/>
        <rFont val="Arial"/>
        <family val="2"/>
      </rPr>
      <t>&gt; ముందుగా బిల్లు మొత్తం నమోదు చేయండి,తరువాత cash గా తీసుకున్న మొత్తం నమోదు చేయండి.
 &gt; CPS లో జామకానిచో ఆ column జమను తొలగించండి.</t>
    </r>
  </si>
  <si>
    <t>ad12345</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</si>
</sst>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_);_(@_)"/>
    <numFmt numFmtId="165" formatCode="_(* #,##0.00_);_(* \(#,##0.00\);_(* \-??_);_(@_)"/>
  </numFmts>
  <fonts count="82">
    <font>
      <sz val="10"/>
      <name val="Arial"/>
      <family val="2"/>
    </font>
    <font>
      <sz val="11"/>
      <color theme="1"/>
      <name val="Calibri"/>
      <family val="2"/>
      <scheme val="minor"/>
    </font>
    <font>
      <sz val="10"/>
      <name val="Arial"/>
      <family val="2"/>
    </font>
    <font>
      <sz val="10"/>
      <color rgb="FFFFFF00"/>
      <name val="Arial"/>
      <family val="2"/>
    </font>
    <font>
      <b/>
      <sz val="11"/>
      <name val="Cambria"/>
      <family val="1"/>
      <scheme val="major"/>
    </font>
    <font>
      <sz val="11"/>
      <name val="Arial"/>
      <family val="2"/>
    </font>
    <font>
      <sz val="10"/>
      <color rgb="FFFFFF99"/>
      <name val="Arial"/>
      <family val="2"/>
    </font>
    <font>
      <sz val="12"/>
      <color rgb="FFFFFF99"/>
      <name val="Arial"/>
      <family val="2"/>
    </font>
    <font>
      <b/>
      <sz val="14"/>
      <name val="Arial"/>
      <family val="2"/>
    </font>
    <font>
      <sz val="12"/>
      <name val="Arial"/>
      <family val="2"/>
    </font>
    <font>
      <b/>
      <sz val="11"/>
      <name val="Arial"/>
      <family val="2"/>
    </font>
    <font>
      <b/>
      <sz val="10"/>
      <name val="Arial"/>
      <family val="2"/>
    </font>
    <font>
      <b/>
      <sz val="13"/>
      <name val="Cambria"/>
      <family val="1"/>
      <scheme val="major"/>
    </font>
    <font>
      <sz val="11"/>
      <color rgb="FFFF0000"/>
      <name val="Arial"/>
      <family val="2"/>
    </font>
    <font>
      <sz val="11"/>
      <color indexed="8"/>
      <name val="Arial"/>
      <family val="2"/>
    </font>
    <font>
      <b/>
      <sz val="11"/>
      <color indexed="8"/>
      <name val="Arial"/>
      <family val="2"/>
    </font>
    <font>
      <sz val="11"/>
      <color indexed="10"/>
      <name val="Arial"/>
      <family val="2"/>
    </font>
    <font>
      <b/>
      <sz val="14"/>
      <color indexed="8"/>
      <name val="Bookman Old Style"/>
      <family val="1"/>
    </font>
    <font>
      <b/>
      <sz val="11"/>
      <color indexed="8"/>
      <name val="GIST-TLOTDraupadi"/>
    </font>
    <font>
      <b/>
      <sz val="11"/>
      <color indexed="8"/>
      <name val="Arial Rounded MT Bold"/>
      <family val="2"/>
    </font>
    <font>
      <b/>
      <sz val="12"/>
      <color indexed="8"/>
      <name val="Bookman Old Style"/>
      <family val="1"/>
    </font>
    <font>
      <sz val="10"/>
      <color indexed="8"/>
      <name val="Arial"/>
      <family val="2"/>
    </font>
    <font>
      <b/>
      <sz val="10"/>
      <color indexed="8"/>
      <name val="Arial"/>
      <family val="2"/>
    </font>
    <font>
      <sz val="10"/>
      <color indexed="8"/>
      <name val="GIST-TLTTAmma"/>
      <family val="5"/>
    </font>
    <font>
      <b/>
      <sz val="11"/>
      <color indexed="8"/>
      <name val="Cambria"/>
      <family val="1"/>
    </font>
    <font>
      <sz val="8"/>
      <color indexed="8"/>
      <name val="GIST-TLOTChandana"/>
    </font>
    <font>
      <b/>
      <sz val="10"/>
      <color indexed="8"/>
      <name val="Arial Narrow"/>
      <family val="2"/>
    </font>
    <font>
      <b/>
      <sz val="9"/>
      <color indexed="8"/>
      <name val="Arial"/>
      <family val="2"/>
    </font>
    <font>
      <sz val="10"/>
      <color indexed="8"/>
      <name val="Arial Narrow"/>
      <family val="2"/>
    </font>
    <font>
      <sz val="11"/>
      <color indexed="8"/>
      <name val="Calibri"/>
      <family val="2"/>
    </font>
    <font>
      <b/>
      <u/>
      <sz val="10"/>
      <color indexed="8"/>
      <name val="Arial"/>
      <family val="2"/>
    </font>
    <font>
      <b/>
      <sz val="9"/>
      <name val="Arial"/>
      <family val="2"/>
    </font>
    <font>
      <b/>
      <sz val="12"/>
      <color indexed="8"/>
      <name val="Arial"/>
      <family val="2"/>
    </font>
    <font>
      <b/>
      <strike/>
      <sz val="11"/>
      <color indexed="8"/>
      <name val="Arial"/>
      <family val="2"/>
    </font>
    <font>
      <sz val="11"/>
      <name val="GIST-TLTTAmma"/>
      <family val="5"/>
    </font>
    <font>
      <b/>
      <u/>
      <sz val="11"/>
      <color indexed="8"/>
      <name val="Arial"/>
      <family val="2"/>
    </font>
    <font>
      <sz val="10"/>
      <name val="Arial Black"/>
      <family val="2"/>
    </font>
    <font>
      <b/>
      <sz val="10"/>
      <color indexed="10"/>
      <name val="Arial"/>
      <family val="2"/>
    </font>
    <font>
      <b/>
      <sz val="8"/>
      <color indexed="8"/>
      <name val="Arial"/>
      <family val="2"/>
    </font>
    <font>
      <b/>
      <sz val="8"/>
      <name val="Arial"/>
      <family val="2"/>
    </font>
    <font>
      <u/>
      <sz val="11"/>
      <name val="Arial"/>
      <family val="2"/>
    </font>
    <font>
      <b/>
      <i/>
      <u/>
      <sz val="11"/>
      <color indexed="8"/>
      <name val="Arial"/>
      <family val="2"/>
    </font>
    <font>
      <sz val="10"/>
      <name val="Cambria"/>
      <family val="1"/>
      <scheme val="major"/>
    </font>
    <font>
      <sz val="9"/>
      <name val="Arial"/>
      <family val="2"/>
    </font>
    <font>
      <sz val="12"/>
      <name val="Cambria"/>
      <family val="1"/>
      <scheme val="major"/>
    </font>
    <font>
      <sz val="9"/>
      <color indexed="81"/>
      <name val="Tahoma"/>
      <family val="2"/>
    </font>
    <font>
      <b/>
      <sz val="14"/>
      <name val="Cambria"/>
      <family val="1"/>
      <scheme val="major"/>
    </font>
    <font>
      <b/>
      <sz val="10"/>
      <color indexed="60"/>
      <name val="Arial"/>
      <family val="2"/>
    </font>
    <font>
      <sz val="10"/>
      <color indexed="60"/>
      <name val="Arial"/>
      <family val="2"/>
    </font>
    <font>
      <sz val="8"/>
      <name val="Arial"/>
      <family val="2"/>
    </font>
    <font>
      <sz val="10"/>
      <name val="Arial"/>
      <family val="2"/>
    </font>
    <font>
      <b/>
      <sz val="16"/>
      <name val="Arial"/>
      <family val="2"/>
    </font>
    <font>
      <sz val="10"/>
      <color indexed="8"/>
      <name val="Comic Sans MS"/>
      <family val="4"/>
    </font>
    <font>
      <b/>
      <u/>
      <sz val="10"/>
      <name val="Arial"/>
      <family val="2"/>
    </font>
    <font>
      <u/>
      <sz val="10"/>
      <name val="Arial"/>
      <family val="2"/>
    </font>
    <font>
      <b/>
      <sz val="12"/>
      <name val="Arial"/>
      <family val="2"/>
    </font>
    <font>
      <b/>
      <sz val="12"/>
      <name val="Times New Roman"/>
      <family val="1"/>
    </font>
    <font>
      <b/>
      <sz val="16"/>
      <name val="Times New Roman"/>
      <family val="1"/>
    </font>
    <font>
      <b/>
      <sz val="14"/>
      <name val="Times New Roman"/>
      <family val="1"/>
    </font>
    <font>
      <b/>
      <sz val="10"/>
      <color indexed="8"/>
      <name val="Calibri"/>
      <family val="2"/>
    </font>
    <font>
      <b/>
      <sz val="11"/>
      <color indexed="8"/>
      <name val="Calibri"/>
      <family val="2"/>
    </font>
    <font>
      <sz val="11"/>
      <color theme="1"/>
      <name val="Arial"/>
      <family val="2"/>
    </font>
    <font>
      <sz val="10"/>
      <name val="Bodoni MT"/>
      <family val="1"/>
    </font>
    <font>
      <b/>
      <sz val="16"/>
      <name val="Bodoni MT"/>
      <family val="1"/>
    </font>
    <font>
      <b/>
      <sz val="16"/>
      <color indexed="10"/>
      <name val="Bodoni MT"/>
      <family val="1"/>
    </font>
    <font>
      <b/>
      <u/>
      <sz val="12"/>
      <name val="Arial"/>
      <family val="2"/>
    </font>
    <font>
      <sz val="11"/>
      <name val="Times New Roman"/>
      <family val="1"/>
    </font>
    <font>
      <b/>
      <sz val="11"/>
      <name val="Comic Sans MS"/>
      <family val="4"/>
    </font>
    <font>
      <u/>
      <sz val="10"/>
      <color theme="10"/>
      <name val="Arial"/>
      <family val="2"/>
    </font>
    <font>
      <b/>
      <u/>
      <sz val="11"/>
      <color theme="10"/>
      <name val="Arial"/>
      <family val="2"/>
    </font>
    <font>
      <b/>
      <u/>
      <sz val="12"/>
      <color theme="10"/>
      <name val="Arial"/>
      <family val="2"/>
    </font>
    <font>
      <sz val="10"/>
      <color rgb="FFC00000"/>
      <name val="Arial"/>
      <family val="2"/>
    </font>
    <font>
      <sz val="12"/>
      <color rgb="FFFFFF99"/>
      <name val="Algerian"/>
      <family val="5"/>
    </font>
    <font>
      <b/>
      <sz val="14"/>
      <color rgb="FFFFFF99"/>
      <name val="Comic Sans MS"/>
      <family val="4"/>
    </font>
    <font>
      <sz val="12"/>
      <color theme="9" tint="0.59999389629810485"/>
      <name val="Arial"/>
      <family val="2"/>
    </font>
    <font>
      <b/>
      <sz val="12"/>
      <color theme="8" tint="0.59999389629810485"/>
      <name val="Arial"/>
      <family val="2"/>
    </font>
    <font>
      <sz val="12"/>
      <color theme="9" tint="0.59999389629810485"/>
      <name val="Algerian"/>
      <family val="5"/>
    </font>
    <font>
      <sz val="12"/>
      <color rgb="FF00B0F0"/>
      <name val="Algerian"/>
      <family val="5"/>
    </font>
    <font>
      <b/>
      <sz val="28"/>
      <color rgb="FFFFFF00"/>
      <name val="Cambria"/>
      <family val="1"/>
      <scheme val="major"/>
    </font>
    <font>
      <b/>
      <sz val="12"/>
      <color rgb="FFFFFFCC"/>
      <name val="Arial"/>
      <family val="2"/>
    </font>
    <font>
      <b/>
      <sz val="12"/>
      <color rgb="FFFFFF00"/>
      <name val="Arial"/>
      <family val="2"/>
    </font>
    <font>
      <sz val="11"/>
      <name val="Arial Narrow"/>
      <family val="2"/>
    </font>
  </fonts>
  <fills count="12">
    <fill>
      <patternFill patternType="none"/>
    </fill>
    <fill>
      <patternFill patternType="gray125"/>
    </fill>
    <fill>
      <patternFill patternType="solid">
        <fgColor rgb="FFC00000"/>
        <bgColor indexed="64"/>
      </patternFill>
    </fill>
    <fill>
      <patternFill patternType="solid">
        <fgColor theme="3" tint="0.59999389629810485"/>
        <bgColor indexed="64"/>
      </patternFill>
    </fill>
    <fill>
      <patternFill patternType="solid">
        <fgColor rgb="FFFFFFCC"/>
        <bgColor indexed="64"/>
      </patternFill>
    </fill>
    <fill>
      <patternFill patternType="solid">
        <fgColor rgb="FFFFFF00"/>
        <bgColor indexed="64"/>
      </patternFill>
    </fill>
    <fill>
      <patternFill patternType="solid">
        <fgColor rgb="FFFFFFE7"/>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59996337778862885"/>
        <bgColor indexed="64"/>
      </patternFill>
    </fill>
    <fill>
      <patternFill patternType="solid">
        <fgColor rgb="FF580000"/>
        <bgColor indexed="64"/>
      </patternFill>
    </fill>
    <fill>
      <patternFill patternType="solid">
        <fgColor theme="0"/>
        <bgColor indexed="64"/>
      </patternFill>
    </fill>
  </fills>
  <borders count="150">
    <border>
      <left/>
      <right/>
      <top/>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right/>
      <top/>
      <bottom style="thick">
        <color rgb="FFC00000"/>
      </bottom>
      <diagonal/>
    </border>
    <border>
      <left style="hair">
        <color rgb="FFFF0000"/>
      </left>
      <right/>
      <top style="hair">
        <color rgb="FFFF0000"/>
      </top>
      <bottom style="thick">
        <color rgb="FFC00000"/>
      </bottom>
      <diagonal/>
    </border>
    <border>
      <left/>
      <right/>
      <top style="hair">
        <color rgb="FFFF0000"/>
      </top>
      <bottom style="thick">
        <color rgb="FFC00000"/>
      </bottom>
      <diagonal/>
    </border>
    <border>
      <left/>
      <right style="hair">
        <color rgb="FFFF0000"/>
      </right>
      <top style="hair">
        <color rgb="FFFF0000"/>
      </top>
      <bottom style="thick">
        <color rgb="FFC00000"/>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right/>
      <top style="thick">
        <color rgb="FFC00000"/>
      </top>
      <bottom/>
      <diagonal/>
    </border>
    <border>
      <left style="thick">
        <color rgb="FFC00000"/>
      </left>
      <right style="thin">
        <color rgb="FFC00000"/>
      </right>
      <top style="thick">
        <color rgb="FFC00000"/>
      </top>
      <bottom style="medium">
        <color rgb="FFC00000"/>
      </bottom>
      <diagonal/>
    </border>
    <border>
      <left/>
      <right style="thin">
        <color rgb="FFC00000"/>
      </right>
      <top style="thick">
        <color rgb="FFC00000"/>
      </top>
      <bottom style="medium">
        <color rgb="FFC00000"/>
      </bottom>
      <diagonal/>
    </border>
    <border>
      <left style="thin">
        <color rgb="FFC00000"/>
      </left>
      <right style="thin">
        <color rgb="FFC00000"/>
      </right>
      <top style="thick">
        <color rgb="FFC00000"/>
      </top>
      <bottom style="medium">
        <color rgb="FFC00000"/>
      </bottom>
      <diagonal/>
    </border>
    <border>
      <left style="thick">
        <color rgb="FFC00000"/>
      </left>
      <right style="hair">
        <color rgb="FFC00000"/>
      </right>
      <top/>
      <bottom style="hair">
        <color rgb="FFC00000"/>
      </bottom>
      <diagonal/>
    </border>
    <border>
      <left/>
      <right style="hair">
        <color rgb="FFC00000"/>
      </right>
      <top/>
      <bottom style="hair">
        <color rgb="FFC00000"/>
      </bottom>
      <diagonal/>
    </border>
    <border>
      <left style="hair">
        <color rgb="FFC00000"/>
      </left>
      <right style="hair">
        <color rgb="FFC00000"/>
      </right>
      <top/>
      <bottom style="hair">
        <color rgb="FFC00000"/>
      </bottom>
      <diagonal/>
    </border>
    <border>
      <left style="thick">
        <color rgb="FFC00000"/>
      </left>
      <right style="hair">
        <color rgb="FFC00000"/>
      </right>
      <top style="hair">
        <color rgb="FFC00000"/>
      </top>
      <bottom style="hair">
        <color rgb="FFC00000"/>
      </bottom>
      <diagonal/>
    </border>
    <border>
      <left style="hair">
        <color rgb="FFC00000"/>
      </left>
      <right style="hair">
        <color rgb="FFC00000"/>
      </right>
      <top style="hair">
        <color rgb="FFC00000"/>
      </top>
      <bottom style="hair">
        <color rgb="FFC00000"/>
      </bottom>
      <diagonal/>
    </border>
    <border>
      <left style="thick">
        <color rgb="FFC00000"/>
      </left>
      <right style="hair">
        <color rgb="FFC00000"/>
      </right>
      <top style="hair">
        <color rgb="FFC00000"/>
      </top>
      <bottom style="thick">
        <color rgb="FFC00000"/>
      </bottom>
      <diagonal/>
    </border>
    <border>
      <left style="hair">
        <color rgb="FFC00000"/>
      </left>
      <right style="hair">
        <color rgb="FFC00000"/>
      </right>
      <top style="hair">
        <color rgb="FFC00000"/>
      </top>
      <bottom style="thick">
        <color rgb="FFC00000"/>
      </bottom>
      <diagonal/>
    </border>
    <border>
      <left style="hair">
        <color rgb="FFC00000"/>
      </left>
      <right style="thick">
        <color rgb="FFC00000"/>
      </right>
      <top style="hair">
        <color rgb="FFC00000"/>
      </top>
      <bottom style="thick">
        <color rgb="FFC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style="double">
        <color indexed="64"/>
      </bottom>
      <diagonal/>
    </border>
    <border>
      <left/>
      <right style="hair">
        <color rgb="FFFF0000"/>
      </right>
      <top style="thick">
        <color rgb="FFC00000"/>
      </top>
      <bottom style="hair">
        <color rgb="FFFF0000"/>
      </bottom>
      <diagonal/>
    </border>
    <border>
      <left style="hair">
        <color rgb="FFFF0000"/>
      </left>
      <right/>
      <top style="thick">
        <color rgb="FFC00000"/>
      </top>
      <bottom style="hair">
        <color rgb="FFFF0000"/>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right/>
      <top/>
      <bottom style="hair">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medium">
        <color indexed="8"/>
      </right>
      <top/>
      <bottom style="hair">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bottom style="thin">
        <color indexed="8"/>
      </bottom>
      <diagonal/>
    </border>
    <border>
      <left/>
      <right style="thin">
        <color indexed="8"/>
      </right>
      <top style="hair">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Dashed">
        <color indexed="64"/>
      </bottom>
      <diagonal/>
    </border>
    <border>
      <left/>
      <right style="double">
        <color indexed="64"/>
      </right>
      <top/>
      <bottom style="mediumDashed">
        <color indexed="64"/>
      </bottom>
      <diagonal/>
    </border>
    <border>
      <left style="double">
        <color indexed="64"/>
      </left>
      <right/>
      <top style="mediumDashed">
        <color indexed="64"/>
      </top>
      <bottom style="thin">
        <color indexed="64"/>
      </bottom>
      <diagonal/>
    </border>
    <border>
      <left/>
      <right/>
      <top style="mediumDashed">
        <color indexed="64"/>
      </top>
      <bottom style="thin">
        <color indexed="64"/>
      </bottom>
      <diagonal/>
    </border>
    <border>
      <left/>
      <right style="double">
        <color indexed="64"/>
      </right>
      <top style="mediumDashed">
        <color indexed="64"/>
      </top>
      <bottom style="thin">
        <color indexed="64"/>
      </bottom>
      <diagonal/>
    </border>
    <border>
      <left style="double">
        <color indexed="64"/>
      </left>
      <right/>
      <top style="thin">
        <color indexed="64"/>
      </top>
      <bottom style="mediumDashed">
        <color indexed="64"/>
      </bottom>
      <diagonal/>
    </border>
    <border>
      <left/>
      <right/>
      <top style="thin">
        <color indexed="64"/>
      </top>
      <bottom style="mediumDashed">
        <color indexed="64"/>
      </bottom>
      <diagonal/>
    </border>
    <border>
      <left/>
      <right style="double">
        <color indexed="64"/>
      </right>
      <top style="thin">
        <color indexed="64"/>
      </top>
      <bottom style="mediumDashed">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rgb="FFC00000"/>
      </top>
      <bottom style="hair">
        <color rgb="FFFF0000"/>
      </bottom>
      <diagonal/>
    </border>
    <border>
      <left style="hair">
        <color rgb="FFC00000"/>
      </left>
      <right style="hair">
        <color rgb="FFC00000"/>
      </right>
      <top style="medium">
        <color rgb="FFC00000"/>
      </top>
      <bottom style="hair">
        <color rgb="FFC00000"/>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C00000"/>
      </left>
      <right style="hair">
        <color rgb="FFC00000"/>
      </right>
      <top style="thick">
        <color rgb="FFC00000"/>
      </top>
      <bottom style="medium">
        <color rgb="FFC00000"/>
      </bottom>
      <diagonal/>
    </border>
    <border>
      <left/>
      <right style="hair">
        <color rgb="FFC00000"/>
      </right>
      <top/>
      <bottom/>
      <diagonal/>
    </border>
    <border>
      <left/>
      <right style="thick">
        <color rgb="FFC00000"/>
      </right>
      <top style="thick">
        <color rgb="FFC00000"/>
      </top>
      <bottom style="medium">
        <color rgb="FFC00000"/>
      </bottom>
      <diagonal/>
    </border>
    <border>
      <left/>
      <right style="thick">
        <color rgb="FFC00000"/>
      </right>
      <top/>
      <bottom style="hair">
        <color rgb="FFC00000"/>
      </bottom>
      <diagonal/>
    </border>
    <border>
      <left/>
      <right style="hair">
        <color rgb="FFC00000"/>
      </right>
      <top style="hair">
        <color rgb="FFC00000"/>
      </top>
      <bottom style="thick">
        <color rgb="FFC00000"/>
      </bottom>
      <diagonal/>
    </border>
    <border>
      <left style="thin">
        <color rgb="FFC00000"/>
      </left>
      <right style="double">
        <color rgb="FFC00000"/>
      </right>
      <top style="thick">
        <color rgb="FFC00000"/>
      </top>
      <bottom style="medium">
        <color rgb="FFC00000"/>
      </bottom>
      <diagonal/>
    </border>
    <border>
      <left style="hair">
        <color rgb="FFC00000"/>
      </left>
      <right style="double">
        <color rgb="FFC00000"/>
      </right>
      <top/>
      <bottom style="hair">
        <color rgb="FFC00000"/>
      </bottom>
      <diagonal/>
    </border>
    <border>
      <left style="hair">
        <color rgb="FFC00000"/>
      </left>
      <right style="double">
        <color rgb="FFC00000"/>
      </right>
      <top style="hair">
        <color rgb="FFC00000"/>
      </top>
      <bottom style="hair">
        <color rgb="FFC00000"/>
      </bottom>
      <diagonal/>
    </border>
    <border>
      <left style="hair">
        <color rgb="FFC00000"/>
      </left>
      <right style="double">
        <color rgb="FFC00000"/>
      </right>
      <top style="hair">
        <color rgb="FFC00000"/>
      </top>
      <bottom/>
      <diagonal/>
    </border>
    <border>
      <left style="hair">
        <color rgb="FFC00000"/>
      </left>
      <right style="double">
        <color rgb="FFC00000"/>
      </right>
      <top style="hair">
        <color rgb="FFC00000"/>
      </top>
      <bottom style="thick">
        <color rgb="FFC00000"/>
      </bottom>
      <diagonal/>
    </border>
    <border>
      <left/>
      <right/>
      <top style="medium">
        <color rgb="FFC00000"/>
      </top>
      <bottom/>
      <diagonal/>
    </border>
    <border>
      <left style="slantDashDot">
        <color rgb="FF007434"/>
      </left>
      <right style="slantDashDot">
        <color rgb="FF007434"/>
      </right>
      <top/>
      <bottom style="slantDashDot">
        <color rgb="FF007434"/>
      </bottom>
      <diagonal/>
    </border>
    <border>
      <left style="slantDashDot">
        <color rgb="FF007434"/>
      </left>
      <right style="slantDashDot">
        <color rgb="FF007434"/>
      </right>
      <top/>
      <bottom/>
      <diagonal/>
    </border>
    <border>
      <left/>
      <right style="slantDashDot">
        <color rgb="FF007434"/>
      </right>
      <top/>
      <bottom style="thick">
        <color rgb="FFC00000"/>
      </bottom>
      <diagonal/>
    </border>
    <border>
      <left/>
      <right/>
      <top style="hair">
        <color rgb="FFE60000"/>
      </top>
      <bottom style="thick">
        <color rgb="FFC00000"/>
      </bottom>
      <diagonal/>
    </border>
  </borders>
  <cellStyleXfs count="16">
    <xf numFmtId="0" fontId="0" fillId="0" borderId="0"/>
    <xf numFmtId="0" fontId="14" fillId="0" borderId="0"/>
    <xf numFmtId="0" fontId="29" fillId="0" borderId="0"/>
    <xf numFmtId="0" fontId="29" fillId="0" borderId="0" applyFill="0" applyBorder="0" applyAlignment="0" applyProtection="0"/>
    <xf numFmtId="0" fontId="2" fillId="0" borderId="0"/>
    <xf numFmtId="0" fontId="2" fillId="0" borderId="0"/>
    <xf numFmtId="0" fontId="50" fillId="0" borderId="0"/>
    <xf numFmtId="0" fontId="29" fillId="0" borderId="0" applyFill="0" applyBorder="0" applyAlignment="0" applyProtection="0"/>
    <xf numFmtId="43" fontId="14" fillId="0" borderId="0" applyFont="0" applyFill="0" applyBorder="0" applyAlignment="0" applyProtection="0"/>
    <xf numFmtId="165" fontId="29" fillId="0" borderId="0" applyFill="0" applyBorder="0" applyAlignment="0" applyProtection="0"/>
    <xf numFmtId="0" fontId="61" fillId="0" borderId="0"/>
    <xf numFmtId="0" fontId="29" fillId="0" borderId="0"/>
    <xf numFmtId="0" fontId="2" fillId="0" borderId="0"/>
    <xf numFmtId="0" fontId="2" fillId="0" borderId="0"/>
    <xf numFmtId="0" fontId="1" fillId="0" borderId="0"/>
    <xf numFmtId="0" fontId="68" fillId="0" borderId="0" applyNumberFormat="0" applyFill="0" applyBorder="0" applyAlignment="0" applyProtection="0">
      <alignment vertical="top"/>
      <protection locked="0"/>
    </xf>
  </cellStyleXfs>
  <cellXfs count="630">
    <xf numFmtId="0" fontId="0" fillId="0" borderId="0" xfId="0"/>
    <xf numFmtId="0" fontId="0" fillId="2" borderId="0" xfId="0" applyFill="1" applyProtection="1">
      <protection hidden="1"/>
    </xf>
    <xf numFmtId="0" fontId="3" fillId="2" borderId="0" xfId="0" applyFont="1" applyFill="1" applyAlignment="1" applyProtection="1">
      <protection hidden="1"/>
    </xf>
    <xf numFmtId="0" fontId="0" fillId="0" borderId="0" xfId="0" applyProtection="1">
      <protection hidden="1"/>
    </xf>
    <xf numFmtId="0" fontId="0" fillId="3" borderId="0" xfId="0" applyFill="1" applyProtection="1">
      <protection hidden="1"/>
    </xf>
    <xf numFmtId="0" fontId="4" fillId="3" borderId="0" xfId="0" applyFont="1" applyFill="1" applyProtection="1">
      <protection hidden="1"/>
    </xf>
    <xf numFmtId="0" fontId="0" fillId="3" borderId="0" xfId="0" applyFill="1" applyProtection="1">
      <protection locked="0"/>
    </xf>
    <xf numFmtId="0" fontId="0" fillId="0" borderId="0" xfId="0" applyProtection="1">
      <protection locked="0" hidden="1"/>
    </xf>
    <xf numFmtId="0" fontId="2" fillId="0" borderId="0" xfId="0" applyFont="1" applyProtection="1">
      <protection locked="0" hidden="1"/>
    </xf>
    <xf numFmtId="0" fontId="0" fillId="3" borderId="4" xfId="0" applyFill="1" applyBorder="1" applyProtection="1">
      <protection hidden="1"/>
    </xf>
    <xf numFmtId="0" fontId="4" fillId="3" borderId="4" xfId="0" applyFont="1" applyFill="1" applyBorder="1" applyProtection="1">
      <protection hidden="1"/>
    </xf>
    <xf numFmtId="0" fontId="0" fillId="3" borderId="4" xfId="0" applyFill="1" applyBorder="1" applyProtection="1">
      <protection locked="0"/>
    </xf>
    <xf numFmtId="0" fontId="0" fillId="2" borderId="4" xfId="0" applyFill="1" applyBorder="1" applyProtection="1">
      <protection hidden="1"/>
    </xf>
    <xf numFmtId="0" fontId="0" fillId="3" borderId="11" xfId="0" applyFill="1" applyBorder="1" applyProtection="1">
      <protection hidden="1"/>
    </xf>
    <xf numFmtId="0" fontId="4" fillId="3" borderId="11" xfId="0" applyFont="1" applyFill="1" applyBorder="1" applyProtection="1">
      <protection hidden="1"/>
    </xf>
    <xf numFmtId="0" fontId="0" fillId="2" borderId="11" xfId="0" applyFill="1" applyBorder="1" applyProtection="1">
      <protection hidden="1"/>
    </xf>
    <xf numFmtId="0" fontId="0" fillId="3" borderId="0" xfId="0" applyFill="1" applyBorder="1" applyProtection="1">
      <protection hidden="1"/>
    </xf>
    <xf numFmtId="0" fontId="4" fillId="3" borderId="0" xfId="0" applyFont="1" applyFill="1" applyBorder="1" applyProtection="1">
      <protection hidden="1"/>
    </xf>
    <xf numFmtId="0" fontId="0" fillId="2" borderId="0" xfId="0" applyFill="1" applyBorder="1" applyProtection="1">
      <protection hidden="1"/>
    </xf>
    <xf numFmtId="0" fontId="9" fillId="0" borderId="24" xfId="0" applyFont="1" applyBorder="1" applyAlignment="1" applyProtection="1">
      <alignment horizontal="center" vertical="center" wrapText="1"/>
      <protection locked="0" hidden="1"/>
    </xf>
    <xf numFmtId="0" fontId="9" fillId="0" borderId="25" xfId="0" applyFont="1" applyBorder="1" applyAlignment="1" applyProtection="1">
      <alignment horizontal="center" vertical="center" wrapText="1"/>
      <protection locked="0" hidden="1"/>
    </xf>
    <xf numFmtId="0" fontId="9" fillId="0" borderId="24" xfId="0" applyNumberFormat="1" applyFont="1" applyBorder="1" applyAlignment="1" applyProtection="1">
      <alignment horizontal="center" vertical="center" wrapText="1"/>
      <protection locked="0" hidden="1"/>
    </xf>
    <xf numFmtId="2" fontId="9" fillId="0" borderId="0" xfId="0" applyNumberFormat="1" applyFont="1" applyAlignment="1" applyProtection="1">
      <alignment horizontal="center" vertical="center" wrapText="1"/>
      <protection locked="0" hidden="1"/>
    </xf>
    <xf numFmtId="0" fontId="9" fillId="0" borderId="26" xfId="0" applyFont="1" applyBorder="1" applyAlignment="1" applyProtection="1">
      <alignment horizontal="center" vertical="center" wrapText="1"/>
      <protection locked="0" hidden="1"/>
    </xf>
    <xf numFmtId="2" fontId="10" fillId="0" borderId="29" xfId="0" applyNumberFormat="1" applyFont="1" applyBorder="1" applyAlignment="1" applyProtection="1">
      <alignment horizontal="center" vertical="center" wrapText="1"/>
      <protection locked="0" hidden="1"/>
    </xf>
    <xf numFmtId="0" fontId="9" fillId="0" borderId="31" xfId="0" applyFont="1" applyBorder="1" applyAlignment="1" applyProtection="1">
      <alignment horizontal="center" vertical="center" wrapText="1"/>
      <protection locked="0" hidden="1"/>
    </xf>
    <xf numFmtId="0" fontId="9" fillId="4" borderId="15" xfId="0" applyFont="1" applyFill="1" applyBorder="1" applyProtection="1">
      <protection locked="0"/>
    </xf>
    <xf numFmtId="0" fontId="9" fillId="4" borderId="17" xfId="0" applyFont="1" applyFill="1" applyBorder="1" applyProtection="1">
      <protection locked="0"/>
    </xf>
    <xf numFmtId="0" fontId="9" fillId="4" borderId="18" xfId="0" applyFont="1" applyFill="1" applyBorder="1" applyProtection="1">
      <protection locked="0"/>
    </xf>
    <xf numFmtId="0" fontId="9" fillId="4" borderId="19" xfId="0" applyFont="1" applyFill="1" applyBorder="1" applyProtection="1">
      <protection locked="0"/>
    </xf>
    <xf numFmtId="0" fontId="9" fillId="4" borderId="20" xfId="0" applyFont="1" applyFill="1" applyBorder="1" applyProtection="1">
      <protection locked="0"/>
    </xf>
    <xf numFmtId="0" fontId="9" fillId="4" borderId="21" xfId="0" applyFont="1" applyFill="1" applyBorder="1" applyProtection="1">
      <protection locked="0"/>
    </xf>
    <xf numFmtId="0" fontId="0" fillId="0" borderId="0" xfId="0" applyBorder="1" applyAlignment="1" applyProtection="1">
      <alignment wrapText="1"/>
      <protection locked="0" hidden="1"/>
    </xf>
    <xf numFmtId="0" fontId="11" fillId="0" borderId="24" xfId="0" applyFont="1" applyBorder="1" applyAlignment="1" applyProtection="1">
      <alignment horizontal="center" vertical="center" wrapText="1"/>
      <protection locked="0" hidden="1"/>
    </xf>
    <xf numFmtId="0" fontId="0" fillId="0" borderId="0" xfId="0" applyAlignment="1" applyProtection="1">
      <alignment vertical="center"/>
      <protection locked="0" hidden="1"/>
    </xf>
    <xf numFmtId="0" fontId="0" fillId="0" borderId="24" xfId="0" applyBorder="1" applyAlignment="1" applyProtection="1">
      <alignment horizontal="center"/>
      <protection locked="0" hidden="1"/>
    </xf>
    <xf numFmtId="0" fontId="0" fillId="0" borderId="24" xfId="0" applyBorder="1" applyProtection="1">
      <protection locked="0" hidden="1"/>
    </xf>
    <xf numFmtId="0" fontId="0" fillId="0" borderId="25" xfId="0" applyBorder="1" applyAlignment="1" applyProtection="1">
      <alignment horizontal="right"/>
      <protection locked="0" hidden="1"/>
    </xf>
    <xf numFmtId="14" fontId="0" fillId="0" borderId="32" xfId="0" applyNumberFormat="1" applyBorder="1" applyProtection="1">
      <protection locked="0" hidden="1"/>
    </xf>
    <xf numFmtId="41" fontId="0" fillId="0" borderId="24" xfId="0" applyNumberFormat="1" applyBorder="1" applyProtection="1">
      <protection locked="0" hidden="1"/>
    </xf>
    <xf numFmtId="14" fontId="0" fillId="0" borderId="0" xfId="0" applyNumberFormat="1" applyProtection="1">
      <protection locked="0" hidden="1"/>
    </xf>
    <xf numFmtId="0" fontId="0" fillId="0" borderId="26" xfId="0" applyBorder="1" applyProtection="1">
      <protection locked="0" hidden="1"/>
    </xf>
    <xf numFmtId="0" fontId="0" fillId="0" borderId="33" xfId="0" applyBorder="1" applyAlignment="1" applyProtection="1">
      <alignment horizontal="right"/>
      <protection locked="0" hidden="1"/>
    </xf>
    <xf numFmtId="14" fontId="0" fillId="0" borderId="34" xfId="0" applyNumberFormat="1" applyBorder="1" applyProtection="1">
      <protection locked="0" hidden="1"/>
    </xf>
    <xf numFmtId="41" fontId="0" fillId="0" borderId="26" xfId="0" applyNumberFormat="1" applyBorder="1" applyProtection="1">
      <protection locked="0" hidden="1"/>
    </xf>
    <xf numFmtId="1" fontId="11" fillId="0" borderId="29" xfId="0" applyNumberFormat="1" applyFont="1" applyBorder="1" applyProtection="1">
      <protection locked="0" hidden="1"/>
    </xf>
    <xf numFmtId="1" fontId="0" fillId="0" borderId="30" xfId="0" applyNumberFormat="1" applyBorder="1" applyProtection="1">
      <protection locked="0" hidden="1"/>
    </xf>
    <xf numFmtId="0" fontId="13" fillId="4" borderId="0" xfId="0" applyFont="1" applyFill="1" applyProtection="1">
      <protection locked="0"/>
    </xf>
    <xf numFmtId="0" fontId="11" fillId="0" borderId="0" xfId="5" applyFont="1" applyProtection="1">
      <protection hidden="1"/>
    </xf>
    <xf numFmtId="0" fontId="11" fillId="0" borderId="78" xfId="5" applyFont="1" applyBorder="1" applyAlignment="1" applyProtection="1">
      <alignment horizontal="left" vertical="center" wrapText="1"/>
      <protection hidden="1"/>
    </xf>
    <xf numFmtId="0" fontId="11" fillId="0" borderId="79" xfId="5" applyFont="1" applyBorder="1" applyAlignment="1" applyProtection="1">
      <alignment horizontal="center" vertical="center" wrapText="1"/>
      <protection hidden="1"/>
    </xf>
    <xf numFmtId="49" fontId="11" fillId="0" borderId="79" xfId="5" applyNumberFormat="1" applyFont="1" applyBorder="1" applyAlignment="1" applyProtection="1">
      <alignment horizontal="center" vertical="center" textRotation="90" wrapText="1"/>
      <protection hidden="1"/>
    </xf>
    <xf numFmtId="0" fontId="11" fillId="0" borderId="79" xfId="5" applyFont="1" applyBorder="1" applyAlignment="1" applyProtection="1">
      <alignment horizontal="center" vertical="center" textRotation="90" wrapText="1"/>
      <protection hidden="1"/>
    </xf>
    <xf numFmtId="0" fontId="47" fillId="6" borderId="79" xfId="5" applyFont="1" applyFill="1" applyBorder="1" applyAlignment="1" applyProtection="1">
      <alignment horizontal="center" vertical="center" textRotation="90" wrapText="1"/>
      <protection hidden="1"/>
    </xf>
    <xf numFmtId="0" fontId="47" fillId="0" borderId="79" xfId="5" applyFont="1" applyBorder="1" applyAlignment="1" applyProtection="1">
      <alignment horizontal="center" vertical="center" textRotation="90" wrapText="1"/>
      <protection hidden="1"/>
    </xf>
    <xf numFmtId="0" fontId="47" fillId="0" borderId="79" xfId="5" applyNumberFormat="1" applyFont="1" applyBorder="1" applyAlignment="1" applyProtection="1">
      <alignment horizontal="center" vertical="center" textRotation="90" wrapText="1"/>
      <protection hidden="1"/>
    </xf>
    <xf numFmtId="0" fontId="11" fillId="0" borderId="80" xfId="5" applyFont="1" applyBorder="1" applyAlignment="1" applyProtection="1">
      <alignment horizontal="center" vertical="center" textRotation="90"/>
      <protection hidden="1"/>
    </xf>
    <xf numFmtId="0" fontId="2" fillId="0" borderId="81" xfId="5" applyBorder="1" applyAlignment="1" applyProtection="1">
      <alignment horizontal="center" vertical="center" wrapText="1"/>
      <protection hidden="1"/>
    </xf>
    <xf numFmtId="0" fontId="2" fillId="0" borderId="82" xfId="5" applyBorder="1" applyAlignment="1" applyProtection="1">
      <alignment horizontal="center" vertical="center" wrapText="1"/>
      <protection hidden="1"/>
    </xf>
    <xf numFmtId="0" fontId="2" fillId="0" borderId="82" xfId="5" applyBorder="1" applyAlignment="1" applyProtection="1">
      <alignment horizontal="center" vertical="center"/>
      <protection hidden="1"/>
    </xf>
    <xf numFmtId="0" fontId="48" fillId="0" borderId="82" xfId="5" applyFont="1" applyBorder="1" applyAlignment="1" applyProtection="1">
      <alignment horizontal="center" vertical="center"/>
      <protection hidden="1"/>
    </xf>
    <xf numFmtId="0" fontId="48" fillId="0" borderId="82" xfId="5" applyFont="1" applyBorder="1" applyAlignment="1" applyProtection="1">
      <alignment horizontal="center" vertical="center" wrapText="1"/>
      <protection hidden="1"/>
    </xf>
    <xf numFmtId="0" fontId="48" fillId="0" borderId="82" xfId="5" applyNumberFormat="1" applyFont="1" applyBorder="1" applyAlignment="1" applyProtection="1">
      <alignment horizontal="center" vertical="center" wrapText="1"/>
      <protection hidden="1"/>
    </xf>
    <xf numFmtId="0" fontId="49" fillId="0" borderId="83" xfId="5" applyFont="1" applyBorder="1" applyAlignment="1" applyProtection="1">
      <alignment horizontal="center" vertical="center" wrapText="1"/>
      <protection hidden="1"/>
    </xf>
    <xf numFmtId="0" fontId="2" fillId="0" borderId="0" xfId="5" applyAlignment="1" applyProtection="1">
      <alignment horizontal="center"/>
      <protection hidden="1"/>
    </xf>
    <xf numFmtId="0" fontId="29" fillId="0" borderId="84" xfId="2" applyBorder="1" applyAlignment="1" applyProtection="1">
      <alignment vertical="center"/>
      <protection locked="0"/>
    </xf>
    <xf numFmtId="0" fontId="29" fillId="0" borderId="85" xfId="2" applyBorder="1" applyAlignment="1" applyProtection="1">
      <alignment vertical="center"/>
      <protection locked="0"/>
    </xf>
    <xf numFmtId="0" fontId="29" fillId="0" borderId="85" xfId="2" applyBorder="1" applyAlignment="1" applyProtection="1">
      <alignment vertical="center"/>
      <protection hidden="1"/>
    </xf>
    <xf numFmtId="0" fontId="29" fillId="0" borderId="86" xfId="2" applyBorder="1" applyAlignment="1" applyProtection="1">
      <alignment vertical="center"/>
      <protection hidden="1"/>
    </xf>
    <xf numFmtId="0" fontId="2" fillId="0" borderId="0" xfId="5" applyBorder="1" applyAlignment="1" applyProtection="1">
      <alignment vertical="center"/>
      <protection hidden="1"/>
    </xf>
    <xf numFmtId="0" fontId="29" fillId="0" borderId="87" xfId="2" applyBorder="1" applyAlignment="1" applyProtection="1">
      <alignment vertical="center"/>
      <protection locked="0"/>
    </xf>
    <xf numFmtId="0" fontId="29" fillId="0" borderId="88" xfId="2" applyBorder="1" applyAlignment="1" applyProtection="1">
      <alignment vertical="center"/>
      <protection locked="0"/>
    </xf>
    <xf numFmtId="0" fontId="29" fillId="0" borderId="88" xfId="2" applyBorder="1" applyAlignment="1" applyProtection="1">
      <alignment vertical="center"/>
      <protection hidden="1"/>
    </xf>
    <xf numFmtId="0" fontId="29" fillId="0" borderId="89" xfId="2" applyBorder="1" applyAlignment="1" applyProtection="1">
      <alignment vertical="center"/>
      <protection hidden="1"/>
    </xf>
    <xf numFmtId="0" fontId="2" fillId="0" borderId="0" xfId="5" applyAlignment="1" applyProtection="1">
      <alignment vertical="center"/>
      <protection hidden="1"/>
    </xf>
    <xf numFmtId="0" fontId="10" fillId="0" borderId="0" xfId="5" applyFont="1" applyAlignment="1" applyProtection="1">
      <alignment vertical="center"/>
      <protection hidden="1"/>
    </xf>
    <xf numFmtId="0" fontId="29" fillId="0" borderId="90" xfId="2" applyBorder="1" applyAlignment="1" applyProtection="1">
      <alignment vertical="center"/>
      <protection locked="0"/>
    </xf>
    <xf numFmtId="0" fontId="29" fillId="0" borderId="91" xfId="2" applyBorder="1" applyAlignment="1" applyProtection="1">
      <alignment vertical="center"/>
      <protection locked="0"/>
    </xf>
    <xf numFmtId="0" fontId="29" fillId="0" borderId="91" xfId="2" applyBorder="1" applyAlignment="1" applyProtection="1">
      <alignment vertical="center"/>
      <protection hidden="1"/>
    </xf>
    <xf numFmtId="0" fontId="29" fillId="0" borderId="92" xfId="2" applyBorder="1" applyAlignment="1" applyProtection="1">
      <alignment vertical="center"/>
      <protection hidden="1"/>
    </xf>
    <xf numFmtId="0" fontId="10" fillId="0" borderId="29" xfId="5" applyFont="1" applyBorder="1" applyAlignment="1" applyProtection="1">
      <alignment horizontal="right" vertical="center"/>
      <protection hidden="1"/>
    </xf>
    <xf numFmtId="0" fontId="2" fillId="0" borderId="0" xfId="5" applyProtection="1">
      <protection hidden="1"/>
    </xf>
    <xf numFmtId="0" fontId="43" fillId="0" borderId="0" xfId="5" applyFont="1" applyAlignment="1" applyProtection="1">
      <alignment horizontal="left" vertical="center"/>
      <protection hidden="1"/>
    </xf>
    <xf numFmtId="0" fontId="5" fillId="0" borderId="0" xfId="5" applyFont="1" applyProtection="1">
      <protection hidden="1"/>
    </xf>
    <xf numFmtId="49" fontId="2" fillId="0" borderId="0" xfId="5" applyNumberFormat="1" applyProtection="1">
      <protection hidden="1"/>
    </xf>
    <xf numFmtId="0" fontId="2" fillId="0" borderId="0" xfId="5" applyAlignment="1" applyProtection="1">
      <alignment horizontal="right" vertical="center"/>
      <protection hidden="1"/>
    </xf>
    <xf numFmtId="0" fontId="48" fillId="0" borderId="0" xfId="5" applyFont="1" applyAlignment="1" applyProtection="1">
      <alignment vertical="center"/>
      <protection hidden="1"/>
    </xf>
    <xf numFmtId="0" fontId="48" fillId="0" borderId="0" xfId="5" applyNumberFormat="1" applyFont="1" applyAlignment="1" applyProtection="1">
      <alignment horizontal="right" vertical="center"/>
      <protection hidden="1"/>
    </xf>
    <xf numFmtId="0" fontId="2" fillId="0" borderId="0" xfId="5" applyAlignment="1" applyProtection="1">
      <alignment horizontal="left" vertical="center"/>
      <protection hidden="1"/>
    </xf>
    <xf numFmtId="0" fontId="2" fillId="0" borderId="0" xfId="5" applyFont="1" applyBorder="1" applyProtection="1">
      <protection hidden="1"/>
    </xf>
    <xf numFmtId="0" fontId="50" fillId="0" borderId="0" xfId="6" applyProtection="1">
      <protection locked="0" hidden="1"/>
    </xf>
    <xf numFmtId="0" fontId="50" fillId="0" borderId="24" xfId="6" applyBorder="1" applyAlignment="1" applyProtection="1">
      <alignment horizontal="center"/>
      <protection locked="0" hidden="1"/>
    </xf>
    <xf numFmtId="0" fontId="11" fillId="0" borderId="0" xfId="6" applyFont="1" applyProtection="1">
      <protection locked="0" hidden="1"/>
    </xf>
    <xf numFmtId="0" fontId="50" fillId="0" borderId="0" xfId="6" applyAlignment="1" applyProtection="1">
      <alignment horizontal="center"/>
      <protection locked="0" hidden="1"/>
    </xf>
    <xf numFmtId="0" fontId="2" fillId="0" borderId="0" xfId="6" applyFont="1" applyProtection="1">
      <protection locked="0" hidden="1"/>
    </xf>
    <xf numFmtId="0" fontId="43" fillId="0" borderId="0" xfId="6" applyFont="1" applyProtection="1">
      <protection locked="0" hidden="1"/>
    </xf>
    <xf numFmtId="0" fontId="54" fillId="0" borderId="0" xfId="6" applyFont="1" applyProtection="1">
      <protection locked="0" hidden="1"/>
    </xf>
    <xf numFmtId="0" fontId="2" fillId="0" borderId="0" xfId="6" quotePrefix="1" applyFont="1" applyProtection="1">
      <protection locked="0" hidden="1"/>
    </xf>
    <xf numFmtId="0" fontId="50" fillId="0" borderId="96" xfId="6" applyBorder="1" applyProtection="1">
      <protection locked="0" hidden="1"/>
    </xf>
    <xf numFmtId="0" fontId="50" fillId="0" borderId="0" xfId="6" applyAlignment="1" applyProtection="1">
      <alignment vertical="center"/>
      <protection locked="0" hidden="1"/>
    </xf>
    <xf numFmtId="0" fontId="50" fillId="0" borderId="24" xfId="6" applyBorder="1" applyAlignment="1" applyProtection="1">
      <alignment vertical="center"/>
      <protection locked="0" hidden="1"/>
    </xf>
    <xf numFmtId="0" fontId="2" fillId="0" borderId="0" xfId="6" applyFont="1" applyAlignment="1" applyProtection="1">
      <alignment vertical="center"/>
      <protection locked="0" hidden="1"/>
    </xf>
    <xf numFmtId="0" fontId="53" fillId="0" borderId="0" xfId="6" applyFont="1" applyAlignment="1" applyProtection="1">
      <alignment vertical="center"/>
      <protection locked="0" hidden="1"/>
    </xf>
    <xf numFmtId="0" fontId="53" fillId="0" borderId="0" xfId="6" applyFont="1" applyProtection="1">
      <protection locked="0" hidden="1"/>
    </xf>
    <xf numFmtId="0" fontId="50" fillId="0" borderId="0" xfId="6" applyAlignment="1" applyProtection="1">
      <alignment horizontal="center" vertical="center"/>
      <protection locked="0" hidden="1"/>
    </xf>
    <xf numFmtId="0" fontId="57" fillId="0" borderId="0" xfId="5" applyFont="1" applyAlignment="1" applyProtection="1">
      <alignment horizontal="right"/>
      <protection hidden="1"/>
    </xf>
    <xf numFmtId="0" fontId="57" fillId="0" borderId="0" xfId="5" applyFont="1" applyAlignment="1" applyProtection="1">
      <alignment horizontal="center"/>
      <protection hidden="1"/>
    </xf>
    <xf numFmtId="0" fontId="2" fillId="0" borderId="0" xfId="5" applyAlignment="1" applyProtection="1">
      <alignment horizontal="center" vertical="center" wrapText="1"/>
      <protection hidden="1"/>
    </xf>
    <xf numFmtId="0" fontId="2" fillId="0" borderId="0" xfId="5" applyAlignment="1" applyProtection="1">
      <alignment horizontal="left" vertical="center" wrapText="1"/>
      <protection hidden="1"/>
    </xf>
    <xf numFmtId="0" fontId="11" fillId="0" borderId="99" xfId="5" applyFont="1" applyBorder="1" applyAlignment="1" applyProtection="1">
      <alignment horizontal="center" vertical="center" wrapText="1"/>
      <protection hidden="1"/>
    </xf>
    <xf numFmtId="49" fontId="11" fillId="0" borderId="100" xfId="5" applyNumberFormat="1" applyFont="1" applyBorder="1" applyAlignment="1" applyProtection="1">
      <alignment horizontal="center" vertical="center" wrapText="1"/>
      <protection hidden="1"/>
    </xf>
    <xf numFmtId="0" fontId="11" fillId="0" borderId="100" xfId="5" applyFont="1" applyBorder="1" applyAlignment="1" applyProtection="1">
      <alignment horizontal="center" vertical="center" wrapText="1"/>
      <protection hidden="1"/>
    </xf>
    <xf numFmtId="164" fontId="59" fillId="0" borderId="101" xfId="7" applyNumberFormat="1" applyFont="1" applyBorder="1" applyAlignment="1" applyProtection="1">
      <alignment horizontal="center" vertical="center" wrapText="1"/>
      <protection hidden="1"/>
    </xf>
    <xf numFmtId="0" fontId="29" fillId="0" borderId="24" xfId="2" applyBorder="1" applyProtection="1">
      <protection hidden="1"/>
    </xf>
    <xf numFmtId="0" fontId="29" fillId="0" borderId="24" xfId="2" quotePrefix="1" applyBorder="1" applyProtection="1">
      <protection hidden="1"/>
    </xf>
    <xf numFmtId="0" fontId="29" fillId="6" borderId="24" xfId="2" applyFill="1" applyBorder="1" applyProtection="1">
      <protection locked="0"/>
    </xf>
    <xf numFmtId="164" fontId="60" fillId="0" borderId="24" xfId="7" applyNumberFormat="1" applyFont="1" applyBorder="1" applyProtection="1">
      <protection hidden="1"/>
    </xf>
    <xf numFmtId="0" fontId="29" fillId="0" borderId="0" xfId="2" applyProtection="1">
      <protection hidden="1"/>
    </xf>
    <xf numFmtId="0" fontId="60" fillId="0" borderId="30" xfId="2" applyFont="1" applyBorder="1" applyAlignment="1" applyProtection="1">
      <alignment vertical="center"/>
      <protection hidden="1"/>
    </xf>
    <xf numFmtId="0" fontId="29" fillId="0" borderId="0" xfId="2" applyAlignment="1" applyProtection="1">
      <alignment vertical="center"/>
      <protection hidden="1"/>
    </xf>
    <xf numFmtId="49" fontId="2" fillId="0" borderId="0" xfId="5" applyNumberFormat="1" applyAlignment="1" applyProtection="1">
      <alignment horizontal="center" vertical="center"/>
      <protection hidden="1"/>
    </xf>
    <xf numFmtId="0" fontId="11" fillId="0" borderId="0" xfId="5" applyFont="1" applyAlignment="1" applyProtection="1">
      <alignment horizontal="left"/>
      <protection hidden="1"/>
    </xf>
    <xf numFmtId="164" fontId="60" fillId="0" borderId="0" xfId="7" applyNumberFormat="1" applyFont="1" applyAlignment="1" applyProtection="1">
      <alignment horizontal="right"/>
      <protection hidden="1"/>
    </xf>
    <xf numFmtId="1" fontId="11" fillId="0" borderId="29" xfId="0" applyNumberFormat="1" applyFont="1" applyBorder="1" applyAlignment="1" applyProtection="1">
      <alignment vertical="center"/>
      <protection locked="0" hidden="1"/>
    </xf>
    <xf numFmtId="1" fontId="0" fillId="0" borderId="30" xfId="0" applyNumberFormat="1" applyBorder="1" applyAlignment="1" applyProtection="1">
      <alignment vertical="center"/>
      <protection locked="0" hidden="1"/>
    </xf>
    <xf numFmtId="0" fontId="2" fillId="0" borderId="82" xfId="5" applyBorder="1" applyAlignment="1" applyProtection="1">
      <alignment horizontal="center" vertical="center" wrapText="1"/>
      <protection hidden="1"/>
    </xf>
    <xf numFmtId="0" fontId="50" fillId="0" borderId="0" xfId="6" applyAlignment="1" applyProtection="1">
      <alignment horizontal="center" vertical="center"/>
      <protection locked="0" hidden="1"/>
    </xf>
    <xf numFmtId="0" fontId="50" fillId="0" borderId="0" xfId="6" applyAlignment="1" applyProtection="1">
      <alignment horizontal="center"/>
      <protection locked="0" hidden="1"/>
    </xf>
    <xf numFmtId="0" fontId="50" fillId="0" borderId="24" xfId="6" applyBorder="1" applyAlignment="1" applyProtection="1">
      <alignment horizontal="center"/>
      <protection locked="0" hidden="1"/>
    </xf>
    <xf numFmtId="0" fontId="50" fillId="0" borderId="0" xfId="6" applyProtection="1">
      <protection locked="0" hidden="1"/>
    </xf>
    <xf numFmtId="49" fontId="29" fillId="0" borderId="85" xfId="2" applyNumberFormat="1" applyBorder="1" applyAlignment="1" applyProtection="1">
      <alignment vertical="center"/>
      <protection locked="0"/>
    </xf>
    <xf numFmtId="0" fontId="4" fillId="5" borderId="12"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15" fillId="6" borderId="49" xfId="1" applyFont="1" applyFill="1" applyBorder="1" applyProtection="1">
      <protection locked="0" hidden="1"/>
    </xf>
    <xf numFmtId="1" fontId="29" fillId="0" borderId="85" xfId="2" applyNumberFormat="1" applyBorder="1" applyAlignment="1" applyProtection="1">
      <alignment vertical="center"/>
      <protection locked="0"/>
    </xf>
    <xf numFmtId="0" fontId="2" fillId="0" borderId="0" xfId="12" applyProtection="1">
      <protection hidden="1"/>
    </xf>
    <xf numFmtId="0" fontId="62" fillId="0" borderId="102" xfId="12" applyFont="1" applyFill="1" applyBorder="1" applyProtection="1">
      <protection hidden="1"/>
    </xf>
    <xf numFmtId="0" fontId="62" fillId="0" borderId="31" xfId="12" applyFont="1" applyFill="1" applyBorder="1" applyProtection="1">
      <protection hidden="1"/>
    </xf>
    <xf numFmtId="0" fontId="62" fillId="0" borderId="103" xfId="12" applyFont="1" applyFill="1" applyBorder="1" applyProtection="1">
      <protection hidden="1"/>
    </xf>
    <xf numFmtId="0" fontId="64" fillId="0" borderId="104" xfId="12" applyFont="1" applyFill="1" applyBorder="1" applyAlignment="1" applyProtection="1">
      <alignment horizontal="center"/>
      <protection hidden="1"/>
    </xf>
    <xf numFmtId="0" fontId="64" fillId="0" borderId="0" xfId="12" applyFont="1" applyFill="1" applyBorder="1" applyAlignment="1" applyProtection="1">
      <alignment horizontal="center"/>
      <protection hidden="1"/>
    </xf>
    <xf numFmtId="0" fontId="64" fillId="0" borderId="105" xfId="12" applyFont="1" applyFill="1" applyBorder="1" applyAlignment="1" applyProtection="1">
      <alignment horizontal="center"/>
      <protection hidden="1"/>
    </xf>
    <xf numFmtId="0" fontId="43" fillId="0" borderId="104" xfId="12" applyFont="1" applyBorder="1" applyProtection="1">
      <protection hidden="1"/>
    </xf>
    <xf numFmtId="0" fontId="43" fillId="0" borderId="0" xfId="12" applyFont="1" applyBorder="1" applyProtection="1">
      <protection hidden="1"/>
    </xf>
    <xf numFmtId="0" fontId="43" fillId="0" borderId="0" xfId="12" applyNumberFormat="1" applyFont="1" applyBorder="1" applyProtection="1">
      <protection locked="0"/>
    </xf>
    <xf numFmtId="0" fontId="31" fillId="0" borderId="0" xfId="12" applyFont="1" applyBorder="1" applyProtection="1">
      <protection hidden="1"/>
    </xf>
    <xf numFmtId="0" fontId="2" fillId="0" borderId="0" xfId="12" applyBorder="1" applyProtection="1">
      <protection hidden="1"/>
    </xf>
    <xf numFmtId="0" fontId="2" fillId="0" borderId="105" xfId="12" applyBorder="1" applyProtection="1">
      <protection hidden="1"/>
    </xf>
    <xf numFmtId="0" fontId="31" fillId="0" borderId="104" xfId="12" applyFont="1" applyBorder="1" applyProtection="1">
      <protection hidden="1"/>
    </xf>
    <xf numFmtId="0" fontId="43" fillId="0" borderId="0" xfId="12" applyFont="1" applyBorder="1" applyProtection="1">
      <protection locked="0"/>
    </xf>
    <xf numFmtId="0" fontId="43" fillId="0" borderId="105" xfId="12" applyFont="1" applyBorder="1" applyProtection="1">
      <protection hidden="1"/>
    </xf>
    <xf numFmtId="0" fontId="2" fillId="0" borderId="106" xfId="12" applyBorder="1" applyProtection="1">
      <protection hidden="1"/>
    </xf>
    <xf numFmtId="0" fontId="43" fillId="0" borderId="107" xfId="12" applyFont="1" applyBorder="1" applyProtection="1">
      <protection hidden="1"/>
    </xf>
    <xf numFmtId="0" fontId="43" fillId="0" borderId="108" xfId="12" applyFont="1" applyBorder="1" applyProtection="1">
      <protection hidden="1"/>
    </xf>
    <xf numFmtId="0" fontId="43" fillId="0" borderId="109" xfId="12" applyFont="1" applyBorder="1" applyProtection="1">
      <protection hidden="1"/>
    </xf>
    <xf numFmtId="0" fontId="43" fillId="0" borderId="110" xfId="12" applyFont="1" applyBorder="1" applyProtection="1">
      <protection hidden="1"/>
    </xf>
    <xf numFmtId="0" fontId="49" fillId="0" borderId="104" xfId="12" applyFont="1" applyBorder="1" applyAlignment="1" applyProtection="1">
      <alignment horizontal="center"/>
      <protection hidden="1"/>
    </xf>
    <xf numFmtId="49" fontId="49" fillId="0" borderId="0" xfId="12" applyNumberFormat="1" applyFont="1" applyBorder="1" applyAlignment="1" applyProtection="1">
      <alignment horizontal="right"/>
      <protection hidden="1"/>
    </xf>
    <xf numFmtId="0" fontId="49" fillId="0" borderId="0" xfId="12" applyFont="1" applyBorder="1" applyProtection="1">
      <protection hidden="1"/>
    </xf>
    <xf numFmtId="0" fontId="49" fillId="0" borderId="104" xfId="12" applyFont="1" applyBorder="1" applyProtection="1">
      <protection hidden="1"/>
    </xf>
    <xf numFmtId="0" fontId="49" fillId="0" borderId="0" xfId="12" applyFont="1" applyBorder="1" applyAlignment="1" applyProtection="1">
      <alignment horizontal="left"/>
      <protection hidden="1"/>
    </xf>
    <xf numFmtId="0" fontId="43" fillId="0" borderId="0" xfId="12" applyFont="1" applyBorder="1" applyAlignment="1" applyProtection="1">
      <protection hidden="1"/>
    </xf>
    <xf numFmtId="0" fontId="49" fillId="0" borderId="0" xfId="12" applyFont="1" applyBorder="1" applyAlignment="1" applyProtection="1">
      <protection hidden="1"/>
    </xf>
    <xf numFmtId="49" fontId="49" fillId="0" borderId="0" xfId="12" applyNumberFormat="1" applyFont="1" applyBorder="1" applyAlignment="1" applyProtection="1">
      <alignment horizontal="left"/>
      <protection hidden="1"/>
    </xf>
    <xf numFmtId="0" fontId="2" fillId="0" borderId="111" xfId="12" applyFont="1" applyBorder="1" applyProtection="1">
      <protection hidden="1"/>
    </xf>
    <xf numFmtId="49" fontId="2" fillId="0" borderId="112" xfId="12" applyNumberFormat="1" applyFont="1" applyBorder="1" applyAlignment="1" applyProtection="1">
      <alignment horizontal="left"/>
      <protection hidden="1"/>
    </xf>
    <xf numFmtId="0" fontId="2" fillId="0" borderId="112" xfId="12" applyFont="1" applyBorder="1" applyProtection="1">
      <protection hidden="1"/>
    </xf>
    <xf numFmtId="0" fontId="2" fillId="0" borderId="113" xfId="12" applyFont="1" applyBorder="1" applyProtection="1">
      <protection hidden="1"/>
    </xf>
    <xf numFmtId="0" fontId="2" fillId="0" borderId="104" xfId="12" applyFont="1" applyBorder="1" applyProtection="1">
      <protection hidden="1"/>
    </xf>
    <xf numFmtId="49" fontId="2" fillId="0" borderId="0" xfId="12" applyNumberFormat="1" applyFont="1" applyBorder="1" applyAlignment="1" applyProtection="1">
      <alignment horizontal="left"/>
      <protection hidden="1"/>
    </xf>
    <xf numFmtId="0" fontId="2" fillId="0" borderId="0" xfId="12" applyFont="1" applyBorder="1" applyProtection="1">
      <protection hidden="1"/>
    </xf>
    <xf numFmtId="0" fontId="2" fillId="0" borderId="105" xfId="12" applyFont="1" applyBorder="1" applyProtection="1">
      <protection hidden="1"/>
    </xf>
    <xf numFmtId="0" fontId="49" fillId="0" borderId="114" xfId="12" applyFont="1" applyBorder="1" applyAlignment="1" applyProtection="1">
      <alignment horizontal="center" vertical="center"/>
      <protection hidden="1"/>
    </xf>
    <xf numFmtId="0" fontId="49" fillId="0" borderId="118" xfId="12" applyFont="1" applyBorder="1" applyAlignment="1" applyProtection="1">
      <alignment horizontal="center" vertical="center"/>
      <protection hidden="1"/>
    </xf>
    <xf numFmtId="0" fontId="49" fillId="0" borderId="115" xfId="12" applyFont="1" applyBorder="1" applyAlignment="1" applyProtection="1">
      <alignment horizontal="center" vertical="center"/>
      <protection hidden="1"/>
    </xf>
    <xf numFmtId="0" fontId="43" fillId="0" borderId="119" xfId="12" applyNumberFormat="1" applyFont="1" applyBorder="1" applyAlignment="1" applyProtection="1">
      <alignment horizontal="center" vertical="center"/>
      <protection hidden="1"/>
    </xf>
    <xf numFmtId="0" fontId="43" fillId="0" borderId="24" xfId="12" applyFont="1" applyBorder="1" applyAlignment="1" applyProtection="1">
      <alignment horizontal="center" vertical="center"/>
      <protection hidden="1"/>
    </xf>
    <xf numFmtId="0" fontId="31" fillId="6" borderId="24" xfId="12" applyNumberFormat="1" applyFont="1" applyFill="1" applyBorder="1" applyAlignment="1" applyProtection="1">
      <alignment horizontal="center" vertical="center"/>
      <protection locked="0"/>
    </xf>
    <xf numFmtId="0" fontId="31" fillId="0" borderId="24" xfId="12" applyNumberFormat="1" applyFont="1" applyBorder="1" applyAlignment="1" applyProtection="1">
      <alignment horizontal="left" vertical="center"/>
      <protection hidden="1"/>
    </xf>
    <xf numFmtId="0" fontId="43" fillId="0" borderId="24" xfId="12" applyNumberFormat="1" applyFont="1" applyBorder="1" applyAlignment="1" applyProtection="1">
      <alignment horizontal="center" vertical="center"/>
      <protection hidden="1"/>
    </xf>
    <xf numFmtId="0" fontId="43" fillId="0" borderId="120" xfId="12" applyNumberFormat="1" applyFont="1" applyBorder="1" applyAlignment="1" applyProtection="1">
      <alignment horizontal="center" vertical="center"/>
      <protection hidden="1"/>
    </xf>
    <xf numFmtId="0" fontId="11" fillId="0" borderId="120" xfId="12" applyFont="1" applyBorder="1" applyAlignment="1" applyProtection="1">
      <alignment horizontal="center" vertical="center"/>
      <protection hidden="1"/>
    </xf>
    <xf numFmtId="0" fontId="2" fillId="0" borderId="0" xfId="12" applyFont="1" applyBorder="1" applyAlignment="1" applyProtection="1">
      <alignment horizontal="center"/>
      <protection hidden="1"/>
    </xf>
    <xf numFmtId="0" fontId="2" fillId="0" borderId="105" xfId="12" applyFont="1" applyBorder="1" applyAlignment="1" applyProtection="1">
      <alignment horizontal="center"/>
      <protection hidden="1"/>
    </xf>
    <xf numFmtId="0" fontId="5" fillId="0" borderId="104" xfId="12" applyFont="1" applyBorder="1" applyAlignment="1" applyProtection="1">
      <alignment horizontal="left" vertical="center" wrapText="1"/>
      <protection hidden="1"/>
    </xf>
    <xf numFmtId="0" fontId="5" fillId="0" borderId="0" xfId="12" applyFont="1" applyBorder="1" applyAlignment="1" applyProtection="1">
      <alignment horizontal="left" vertical="center" wrapText="1"/>
      <protection hidden="1"/>
    </xf>
    <xf numFmtId="0" fontId="5" fillId="0" borderId="105" xfId="12" applyFont="1" applyBorder="1" applyAlignment="1" applyProtection="1">
      <alignment horizontal="left" vertical="center" wrapText="1"/>
      <protection hidden="1"/>
    </xf>
    <xf numFmtId="0" fontId="2" fillId="0" borderId="122" xfId="12" applyFont="1" applyBorder="1" applyProtection="1">
      <protection hidden="1"/>
    </xf>
    <xf numFmtId="0" fontId="2" fillId="0" borderId="123" xfId="12" applyFont="1" applyBorder="1" applyProtection="1">
      <protection hidden="1"/>
    </xf>
    <xf numFmtId="49" fontId="43" fillId="0" borderId="24" xfId="12" applyNumberFormat="1" applyFont="1" applyBorder="1" applyAlignment="1" applyProtection="1">
      <alignment horizontal="center" vertical="center"/>
      <protection hidden="1"/>
    </xf>
    <xf numFmtId="0" fontId="66" fillId="0" borderId="125" xfId="12" applyFont="1" applyBorder="1" applyAlignment="1" applyProtection="1">
      <protection hidden="1"/>
    </xf>
    <xf numFmtId="0" fontId="66" fillId="0" borderId="93" xfId="12" applyFont="1" applyBorder="1" applyAlignment="1" applyProtection="1">
      <protection hidden="1"/>
    </xf>
    <xf numFmtId="0" fontId="9" fillId="0" borderId="0" xfId="0" applyFont="1" applyAlignment="1" applyProtection="1">
      <alignment horizontal="center" vertical="center" wrapText="1"/>
      <protection locked="0" hidden="1"/>
    </xf>
    <xf numFmtId="0" fontId="0" fillId="3" borderId="11" xfId="0" applyFill="1" applyBorder="1" applyProtection="1">
      <protection locked="0"/>
    </xf>
    <xf numFmtId="0" fontId="4" fillId="3" borderId="11" xfId="0" applyFont="1" applyFill="1" applyBorder="1" applyProtection="1">
      <protection locked="0"/>
    </xf>
    <xf numFmtId="0" fontId="0" fillId="3" borderId="0" xfId="0" applyFill="1" applyBorder="1" applyProtection="1">
      <protection locked="0"/>
    </xf>
    <xf numFmtId="0" fontId="4" fillId="3" borderId="0" xfId="0" applyFont="1" applyFill="1" applyBorder="1" applyProtection="1">
      <protection locked="0"/>
    </xf>
    <xf numFmtId="0" fontId="0" fillId="2" borderId="0" xfId="0" applyFill="1" applyProtection="1">
      <protection locked="0" hidden="1"/>
    </xf>
    <xf numFmtId="0" fontId="11" fillId="0" borderId="0" xfId="0" applyFont="1" applyProtection="1">
      <protection hidden="1"/>
    </xf>
    <xf numFmtId="0" fontId="0" fillId="0" borderId="0" xfId="0" applyAlignment="1" applyProtection="1">
      <alignment vertical="top"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2" fontId="9" fillId="0" borderId="0" xfId="0" applyNumberFormat="1" applyFont="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164" fontId="9" fillId="0" borderId="24" xfId="0" applyNumberFormat="1" applyFont="1" applyBorder="1" applyAlignment="1" applyProtection="1">
      <alignment horizontal="center" vertical="center" wrapText="1"/>
      <protection locked="0" hidden="1"/>
    </xf>
    <xf numFmtId="164" fontId="9" fillId="0" borderId="24" xfId="0" applyNumberFormat="1" applyFont="1" applyBorder="1" applyAlignment="1" applyProtection="1">
      <alignment horizontal="right" vertical="center" wrapText="1"/>
      <protection locked="0" hidden="1"/>
    </xf>
    <xf numFmtId="164" fontId="55" fillId="0" borderId="128" xfId="0" applyNumberFormat="1" applyFont="1" applyBorder="1" applyAlignment="1" applyProtection="1">
      <alignment horizontal="right" vertical="center" wrapText="1"/>
      <protection locked="0" hidden="1"/>
    </xf>
    <xf numFmtId="164" fontId="55" fillId="0" borderId="129" xfId="0" applyNumberFormat="1" applyFont="1" applyBorder="1" applyAlignment="1" applyProtection="1">
      <alignment horizontal="right" vertical="center" wrapText="1"/>
      <protection locked="0" hidden="1"/>
    </xf>
    <xf numFmtId="0" fontId="70" fillId="0" borderId="0" xfId="15" applyFont="1" applyAlignment="1" applyProtection="1"/>
    <xf numFmtId="0" fontId="0" fillId="3" borderId="0" xfId="0" applyFill="1" applyAlignment="1" applyProtection="1">
      <alignment horizontal="center"/>
      <protection hidden="1"/>
    </xf>
    <xf numFmtId="0" fontId="0" fillId="3" borderId="0" xfId="0" applyFill="1" applyBorder="1" applyAlignment="1" applyProtection="1">
      <alignment horizontal="center"/>
      <protection hidden="1"/>
    </xf>
    <xf numFmtId="0" fontId="0" fillId="0" borderId="0" xfId="0" applyAlignment="1" applyProtection="1">
      <alignment horizontal="center"/>
      <protection hidden="1"/>
    </xf>
    <xf numFmtId="0" fontId="68" fillId="3" borderId="0" xfId="15" applyFill="1" applyAlignment="1" applyProtection="1">
      <alignment horizontal="center"/>
      <protection hidden="1"/>
    </xf>
    <xf numFmtId="0" fontId="68" fillId="3" borderId="11" xfId="15" applyFill="1" applyBorder="1" applyAlignment="1" applyProtection="1">
      <alignment horizontal="center"/>
      <protection hidden="1"/>
    </xf>
    <xf numFmtId="0" fontId="68" fillId="3" borderId="0" xfId="15" applyFill="1" applyBorder="1" applyAlignment="1" applyProtection="1">
      <alignment horizontal="center"/>
      <protection hidden="1"/>
    </xf>
    <xf numFmtId="0" fontId="0" fillId="2" borderId="0" xfId="0" applyFill="1" applyAlignment="1" applyProtection="1">
      <alignment horizontal="center"/>
      <protection hidden="1"/>
    </xf>
    <xf numFmtId="0" fontId="70" fillId="0" borderId="0" xfId="15" applyFont="1" applyAlignment="1" applyProtection="1">
      <alignment horizontal="center" vertical="center"/>
    </xf>
    <xf numFmtId="0" fontId="69" fillId="0" borderId="0" xfId="15" applyFont="1" applyAlignment="1" applyProtection="1">
      <alignment horizontal="center" vertical="center"/>
    </xf>
    <xf numFmtId="0" fontId="4" fillId="5" borderId="13" xfId="0" applyFont="1" applyFill="1" applyBorder="1" applyAlignment="1" applyProtection="1">
      <alignment horizontal="center" vertical="center" wrapText="1"/>
      <protection hidden="1"/>
    </xf>
    <xf numFmtId="0" fontId="11" fillId="0" borderId="0" xfId="5" applyFont="1" applyBorder="1" applyAlignment="1" applyProtection="1">
      <alignment vertical="center"/>
      <protection hidden="1"/>
    </xf>
    <xf numFmtId="0" fontId="71" fillId="2" borderId="0" xfId="0" applyFont="1" applyFill="1" applyProtection="1">
      <protection locked="0" hidden="1"/>
    </xf>
    <xf numFmtId="0" fontId="9" fillId="0" borderId="0" xfId="0" applyFont="1" applyAlignment="1" applyProtection="1">
      <alignment horizontal="center" vertical="center" wrapText="1"/>
      <protection locked="0" hidden="1"/>
    </xf>
    <xf numFmtId="0" fontId="71" fillId="2" borderId="0" xfId="0" applyFont="1" applyFill="1" applyProtection="1">
      <protection hidden="1"/>
    </xf>
    <xf numFmtId="14" fontId="9" fillId="4" borderId="131" xfId="0" applyNumberFormat="1" applyFont="1" applyFill="1" applyBorder="1" applyProtection="1">
      <protection locked="0"/>
    </xf>
    <xf numFmtId="14" fontId="9" fillId="4" borderId="19" xfId="0" applyNumberFormat="1" applyFont="1" applyFill="1" applyBorder="1" applyProtection="1">
      <protection locked="0"/>
    </xf>
    <xf numFmtId="14" fontId="9" fillId="4" borderId="21" xfId="0" applyNumberFormat="1" applyFont="1" applyFill="1" applyBorder="1" applyProtection="1">
      <protection locked="0"/>
    </xf>
    <xf numFmtId="0" fontId="9" fillId="8" borderId="16" xfId="0" applyFont="1" applyFill="1" applyBorder="1" applyAlignment="1" applyProtection="1">
      <alignment horizontal="center"/>
      <protection locked="0"/>
    </xf>
    <xf numFmtId="0" fontId="9" fillId="8" borderId="21" xfId="0" applyFont="1" applyFill="1" applyBorder="1" applyAlignment="1" applyProtection="1">
      <alignment horizontal="center"/>
      <protection locked="0"/>
    </xf>
    <xf numFmtId="0" fontId="9" fillId="4" borderId="1"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9" fillId="4" borderId="3" xfId="0" applyFont="1" applyFill="1" applyBorder="1" applyAlignment="1" applyProtection="1">
      <alignment horizontal="left"/>
      <protection locked="0"/>
    </xf>
    <xf numFmtId="49" fontId="9" fillId="4" borderId="1"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49" fontId="9" fillId="4" borderId="3" xfId="0" applyNumberFormat="1" applyFont="1" applyFill="1" applyBorder="1" applyAlignment="1" applyProtection="1">
      <alignment horizontal="left"/>
      <protection locked="0"/>
    </xf>
    <xf numFmtId="0" fontId="9" fillId="4" borderId="5" xfId="0" applyFont="1" applyFill="1" applyBorder="1" applyAlignment="1" applyProtection="1">
      <alignment horizontal="left"/>
      <protection locked="0"/>
    </xf>
    <xf numFmtId="0" fontId="9" fillId="4" borderId="6" xfId="0" applyFont="1" applyFill="1" applyBorder="1" applyAlignment="1" applyProtection="1">
      <alignment horizontal="left"/>
      <protection locked="0"/>
    </xf>
    <xf numFmtId="49" fontId="9" fillId="4" borderId="8" xfId="0" applyNumberFormat="1" applyFont="1" applyFill="1" applyBorder="1" applyAlignment="1" applyProtection="1">
      <alignment horizontal="left"/>
      <protection locked="0"/>
    </xf>
    <xf numFmtId="49" fontId="9" fillId="4" borderId="9" xfId="0" applyNumberFormat="1" applyFont="1" applyFill="1" applyBorder="1" applyAlignment="1" applyProtection="1">
      <alignment horizontal="left"/>
      <protection locked="0"/>
    </xf>
    <xf numFmtId="49" fontId="9" fillId="4" borderId="10" xfId="0" applyNumberFormat="1" applyFont="1" applyFill="1" applyBorder="1" applyAlignment="1" applyProtection="1">
      <alignment horizontal="left"/>
      <protection locked="0"/>
    </xf>
    <xf numFmtId="0" fontId="9" fillId="4" borderId="37" xfId="0" applyFont="1" applyFill="1" applyBorder="1" applyAlignment="1" applyProtection="1">
      <alignment horizontal="left"/>
      <protection locked="0"/>
    </xf>
    <xf numFmtId="0" fontId="9" fillId="4" borderId="130" xfId="0" applyFont="1" applyFill="1" applyBorder="1" applyAlignment="1" applyProtection="1">
      <alignment horizontal="left"/>
      <protection locked="0"/>
    </xf>
    <xf numFmtId="0" fontId="9" fillId="4" borderId="36" xfId="0" applyFont="1" applyFill="1" applyBorder="1" applyAlignment="1" applyProtection="1">
      <alignment horizontal="left"/>
      <protection locked="0"/>
    </xf>
    <xf numFmtId="0" fontId="9" fillId="0" borderId="0" xfId="0" applyFont="1" applyBorder="1" applyAlignment="1" applyProtection="1">
      <alignment horizontal="center" vertical="center" wrapText="1"/>
      <protection locked="0" hidden="1"/>
    </xf>
    <xf numFmtId="0" fontId="12" fillId="0" borderId="0" xfId="0" applyFont="1" applyAlignment="1" applyProtection="1">
      <alignment horizontal="center" vertical="center" wrapText="1"/>
      <protection locked="0" hidden="1"/>
    </xf>
    <xf numFmtId="0" fontId="9" fillId="0" borderId="0" xfId="0" applyFont="1" applyAlignment="1" applyProtection="1">
      <alignment horizontal="center" vertical="center" wrapText="1"/>
      <protection locked="0" hidden="1"/>
    </xf>
    <xf numFmtId="0" fontId="9" fillId="0" borderId="0"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0" fillId="0" borderId="132" xfId="0" applyBorder="1" applyProtection="1">
      <protection locked="0" hidden="1"/>
    </xf>
    <xf numFmtId="0" fontId="9" fillId="0" borderId="0" xfId="0" applyFont="1" applyBorder="1" applyAlignment="1" applyProtection="1">
      <alignment horizontal="left" vertical="center" wrapText="1"/>
      <protection locked="0" hidden="1"/>
    </xf>
    <xf numFmtId="0" fontId="4" fillId="5" borderId="135" xfId="0" applyFont="1" applyFill="1" applyBorder="1" applyAlignment="1" applyProtection="1">
      <alignment horizontal="center" vertical="center" wrapText="1"/>
      <protection hidden="1"/>
    </xf>
    <xf numFmtId="0" fontId="9" fillId="4" borderId="17" xfId="0" applyNumberFormat="1" applyFont="1" applyFill="1" applyBorder="1" applyProtection="1">
      <protection locked="0"/>
    </xf>
    <xf numFmtId="0" fontId="9" fillId="4" borderId="19" xfId="0" applyNumberFormat="1" applyFont="1" applyFill="1" applyBorder="1" applyProtection="1">
      <protection locked="0"/>
    </xf>
    <xf numFmtId="0" fontId="9" fillId="4" borderId="21" xfId="0" applyNumberFormat="1" applyFont="1" applyFill="1" applyBorder="1" applyProtection="1">
      <protection locked="0"/>
    </xf>
    <xf numFmtId="0" fontId="9" fillId="8" borderId="136" xfId="0" applyFont="1" applyFill="1" applyBorder="1" applyAlignment="1" applyProtection="1">
      <alignment horizontal="center"/>
      <protection locked="0"/>
    </xf>
    <xf numFmtId="1" fontId="9" fillId="0" borderId="24" xfId="0" applyNumberFormat="1" applyFont="1" applyBorder="1" applyAlignment="1" applyProtection="1">
      <alignment horizontal="right" vertical="center" wrapText="1"/>
      <protection locked="0" hidden="1"/>
    </xf>
    <xf numFmtId="1" fontId="10" fillId="0" borderId="29" xfId="0" applyNumberFormat="1" applyFont="1" applyBorder="1" applyAlignment="1" applyProtection="1">
      <alignment horizontal="right" vertical="center" wrapText="1"/>
      <protection locked="0" hidden="1"/>
    </xf>
    <xf numFmtId="49" fontId="9" fillId="0" borderId="0" xfId="0" applyNumberFormat="1" applyFont="1" applyAlignment="1" applyProtection="1">
      <alignment vertical="center" wrapText="1"/>
      <protection hidden="1"/>
    </xf>
    <xf numFmtId="0" fontId="14" fillId="0" borderId="0" xfId="1" applyFill="1" applyProtection="1">
      <protection locked="0" hidden="1"/>
    </xf>
    <xf numFmtId="0" fontId="14" fillId="3" borderId="38" xfId="1" applyFill="1" applyBorder="1" applyProtection="1">
      <protection locked="0" hidden="1"/>
    </xf>
    <xf numFmtId="0" fontId="15" fillId="3" borderId="39" xfId="1" applyFont="1" applyFill="1" applyBorder="1" applyProtection="1">
      <protection locked="0" hidden="1"/>
    </xf>
    <xf numFmtId="0" fontId="14" fillId="3" borderId="39" xfId="1" applyFill="1" applyBorder="1" applyProtection="1">
      <protection locked="0" hidden="1"/>
    </xf>
    <xf numFmtId="0" fontId="14" fillId="3" borderId="40" xfId="1" applyFill="1" applyBorder="1" applyProtection="1">
      <protection locked="0" hidden="1"/>
    </xf>
    <xf numFmtId="0" fontId="14" fillId="0" borderId="0" xfId="1" applyProtection="1">
      <protection locked="0" hidden="1"/>
    </xf>
    <xf numFmtId="0" fontId="15" fillId="0" borderId="0" xfId="1" applyFont="1" applyBorder="1" applyProtection="1">
      <protection locked="0" hidden="1"/>
    </xf>
    <xf numFmtId="0" fontId="14" fillId="0" borderId="0" xfId="1" applyBorder="1" applyProtection="1">
      <protection locked="0" hidden="1"/>
    </xf>
    <xf numFmtId="0" fontId="14" fillId="0" borderId="41" xfId="1" applyBorder="1" applyProtection="1">
      <protection locked="0" hidden="1"/>
    </xf>
    <xf numFmtId="0" fontId="15" fillId="0" borderId="42" xfId="1" applyFont="1" applyBorder="1" applyProtection="1">
      <protection locked="0" hidden="1"/>
    </xf>
    <xf numFmtId="0" fontId="14" fillId="0" borderId="42" xfId="1" applyBorder="1" applyProtection="1">
      <protection locked="0" hidden="1"/>
    </xf>
    <xf numFmtId="0" fontId="14" fillId="0" borderId="43" xfId="1" applyBorder="1" applyProtection="1">
      <protection locked="0" hidden="1"/>
    </xf>
    <xf numFmtId="0" fontId="16" fillId="0" borderId="41" xfId="1" applyFont="1" applyBorder="1" applyAlignment="1" applyProtection="1">
      <alignment horizontal="center" vertical="center" textRotation="90"/>
      <protection locked="0" hidden="1"/>
    </xf>
    <xf numFmtId="0" fontId="14" fillId="0" borderId="0" xfId="1" applyFont="1" applyAlignment="1" applyProtection="1">
      <alignment vertical="center"/>
      <protection locked="0" hidden="1"/>
    </xf>
    <xf numFmtId="0" fontId="14" fillId="0" borderId="44" xfId="1" applyFont="1" applyBorder="1" applyAlignment="1" applyProtection="1">
      <alignment vertical="center"/>
      <protection locked="0" hidden="1"/>
    </xf>
    <xf numFmtId="0" fontId="15" fillId="0" borderId="0" xfId="1" applyFont="1" applyBorder="1" applyAlignment="1" applyProtection="1">
      <alignment vertical="center"/>
      <protection locked="0" hidden="1"/>
    </xf>
    <xf numFmtId="0" fontId="18" fillId="0" borderId="0" xfId="1" applyFont="1" applyBorder="1" applyAlignment="1" applyProtection="1">
      <alignment vertical="center"/>
      <protection locked="0" hidden="1"/>
    </xf>
    <xf numFmtId="0" fontId="14" fillId="0" borderId="0" xfId="1" applyFont="1" applyBorder="1" applyAlignment="1" applyProtection="1">
      <alignment vertical="center"/>
      <protection locked="0" hidden="1"/>
    </xf>
    <xf numFmtId="0" fontId="14" fillId="0" borderId="46" xfId="1" applyFont="1" applyBorder="1" applyAlignment="1" applyProtection="1">
      <alignment vertical="center"/>
      <protection locked="0" hidden="1"/>
    </xf>
    <xf numFmtId="0" fontId="16" fillId="0" borderId="44" xfId="1" applyFont="1" applyBorder="1" applyAlignment="1" applyProtection="1">
      <alignment horizontal="center" vertical="center" textRotation="90"/>
      <protection locked="0" hidden="1"/>
    </xf>
    <xf numFmtId="0" fontId="14" fillId="0" borderId="44" xfId="1" applyBorder="1" applyProtection="1">
      <protection locked="0" hidden="1"/>
    </xf>
    <xf numFmtId="0" fontId="14" fillId="0" borderId="46" xfId="1" applyBorder="1" applyProtection="1">
      <protection locked="0" hidden="1"/>
    </xf>
    <xf numFmtId="0" fontId="21" fillId="0" borderId="0" xfId="1" applyFont="1" applyBorder="1" applyAlignment="1" applyProtection="1">
      <protection locked="0" hidden="1"/>
    </xf>
    <xf numFmtId="0" fontId="14" fillId="0" borderId="0" xfId="1" applyFont="1" applyBorder="1" applyProtection="1">
      <protection locked="0" hidden="1"/>
    </xf>
    <xf numFmtId="0" fontId="14" fillId="0" borderId="0" xfId="1" applyFont="1" applyProtection="1">
      <protection locked="0" hidden="1"/>
    </xf>
    <xf numFmtId="0" fontId="14" fillId="0" borderId="47" xfId="1" applyBorder="1" applyProtection="1">
      <protection locked="0" hidden="1"/>
    </xf>
    <xf numFmtId="0" fontId="14" fillId="0" borderId="50" xfId="1" applyFont="1" applyBorder="1" applyProtection="1">
      <protection locked="0" hidden="1"/>
    </xf>
    <xf numFmtId="0" fontId="14" fillId="0" borderId="51" xfId="1" applyBorder="1" applyProtection="1">
      <protection locked="0" hidden="1"/>
    </xf>
    <xf numFmtId="0" fontId="14" fillId="0" borderId="52" xfId="1" applyBorder="1" applyProtection="1">
      <protection locked="0" hidden="1"/>
    </xf>
    <xf numFmtId="0" fontId="14" fillId="0" borderId="53" xfId="1" applyBorder="1" applyProtection="1">
      <protection locked="0" hidden="1"/>
    </xf>
    <xf numFmtId="0" fontId="2" fillId="0" borderId="0" xfId="1" applyFont="1" applyBorder="1" applyAlignment="1" applyProtection="1">
      <protection locked="0" hidden="1"/>
    </xf>
    <xf numFmtId="0" fontId="15" fillId="0" borderId="49" xfId="1" applyFont="1" applyBorder="1" applyProtection="1">
      <protection locked="0" hidden="1"/>
    </xf>
    <xf numFmtId="0" fontId="15" fillId="0" borderId="49" xfId="1" applyFont="1" applyBorder="1" applyAlignment="1" applyProtection="1">
      <alignment horizontal="center"/>
      <protection locked="0" hidden="1"/>
    </xf>
    <xf numFmtId="0" fontId="2" fillId="0" borderId="54" xfId="1" applyFont="1" applyBorder="1" applyAlignment="1" applyProtection="1">
      <alignment vertical="center"/>
      <protection locked="0" hidden="1"/>
    </xf>
    <xf numFmtId="0" fontId="23" fillId="0" borderId="0" xfId="1" applyFont="1" applyBorder="1" applyAlignment="1" applyProtection="1">
      <alignment vertical="top"/>
      <protection locked="0" hidden="1"/>
    </xf>
    <xf numFmtId="0" fontId="15" fillId="0" borderId="46" xfId="1" applyFont="1" applyBorder="1" applyAlignment="1" applyProtection="1">
      <protection locked="0" hidden="1"/>
    </xf>
    <xf numFmtId="0" fontId="14" fillId="0" borderId="0" xfId="1" applyBorder="1" applyAlignment="1" applyProtection="1">
      <alignment vertical="center"/>
      <protection locked="0" hidden="1"/>
    </xf>
    <xf numFmtId="0" fontId="25" fillId="0" borderId="0" xfId="1" applyFont="1" applyBorder="1" applyAlignment="1" applyProtection="1">
      <protection locked="0" hidden="1"/>
    </xf>
    <xf numFmtId="0" fontId="25" fillId="0" borderId="46" xfId="1" applyFont="1" applyBorder="1" applyAlignment="1" applyProtection="1">
      <protection locked="0" hidden="1"/>
    </xf>
    <xf numFmtId="0" fontId="14" fillId="0" borderId="0" xfId="1" applyBorder="1" applyAlignment="1" applyProtection="1">
      <protection locked="0" hidden="1"/>
    </xf>
    <xf numFmtId="0" fontId="27" fillId="0" borderId="0" xfId="1" applyFont="1" applyBorder="1" applyAlignment="1" applyProtection="1">
      <alignment wrapText="1"/>
      <protection locked="0" hidden="1"/>
    </xf>
    <xf numFmtId="0" fontId="15" fillId="0" borderId="57" xfId="1" applyFont="1" applyBorder="1" applyProtection="1">
      <protection locked="0" hidden="1"/>
    </xf>
    <xf numFmtId="0" fontId="14" fillId="0" borderId="57" xfId="1" applyBorder="1" applyProtection="1">
      <protection locked="0" hidden="1"/>
    </xf>
    <xf numFmtId="0" fontId="14" fillId="0" borderId="58" xfId="1" applyBorder="1" applyProtection="1">
      <protection locked="0" hidden="1"/>
    </xf>
    <xf numFmtId="0" fontId="15" fillId="0" borderId="0" xfId="1" applyFont="1" applyBorder="1" applyAlignment="1" applyProtection="1">
      <alignment horizontal="left"/>
      <protection locked="0" hidden="1"/>
    </xf>
    <xf numFmtId="0" fontId="15" fillId="0" borderId="46" xfId="1" applyFont="1" applyBorder="1" applyAlignment="1" applyProtection="1">
      <alignment horizontal="left"/>
      <protection locked="0" hidden="1"/>
    </xf>
    <xf numFmtId="0" fontId="31" fillId="0" borderId="0" xfId="1" applyFont="1" applyBorder="1" applyAlignment="1" applyProtection="1">
      <protection locked="0" hidden="1"/>
    </xf>
    <xf numFmtId="0" fontId="14" fillId="0" borderId="0" xfId="1" applyBorder="1" applyAlignment="1" applyProtection="1">
      <alignment horizontal="left"/>
      <protection locked="0" hidden="1"/>
    </xf>
    <xf numFmtId="0" fontId="15" fillId="0" borderId="0" xfId="1" applyFont="1" applyBorder="1" applyAlignment="1" applyProtection="1">
      <protection locked="0" hidden="1"/>
    </xf>
    <xf numFmtId="0" fontId="11" fillId="0" borderId="0" xfId="1" applyFont="1" applyBorder="1" applyAlignment="1" applyProtection="1">
      <protection locked="0" hidden="1"/>
    </xf>
    <xf numFmtId="0" fontId="34" fillId="0" borderId="0" xfId="1" applyFont="1" applyBorder="1" applyAlignment="1" applyProtection="1">
      <alignment vertical="center"/>
      <protection locked="0" hidden="1"/>
    </xf>
    <xf numFmtId="0" fontId="35" fillId="0" borderId="0" xfId="1" applyFont="1" applyBorder="1" applyAlignment="1" applyProtection="1">
      <alignment vertical="top"/>
      <protection locked="0" hidden="1"/>
    </xf>
    <xf numFmtId="0" fontId="14" fillId="0" borderId="61" xfId="1" applyBorder="1" applyProtection="1">
      <protection locked="0" hidden="1"/>
    </xf>
    <xf numFmtId="0" fontId="14" fillId="0" borderId="50" xfId="1" applyBorder="1" applyAlignment="1" applyProtection="1">
      <protection locked="0" hidden="1"/>
    </xf>
    <xf numFmtId="0" fontId="14" fillId="0" borderId="59" xfId="1" applyBorder="1" applyAlignment="1" applyProtection="1">
      <protection locked="0" hidden="1"/>
    </xf>
    <xf numFmtId="0" fontId="35" fillId="0" borderId="59" xfId="1" applyFont="1" applyBorder="1" applyAlignment="1" applyProtection="1">
      <alignment vertical="top"/>
      <protection locked="0" hidden="1"/>
    </xf>
    <xf numFmtId="0" fontId="14" fillId="0" borderId="59" xfId="1" applyBorder="1" applyAlignment="1" applyProtection="1">
      <alignment vertical="center"/>
      <protection locked="0" hidden="1"/>
    </xf>
    <xf numFmtId="0" fontId="11" fillId="0" borderId="0" xfId="1" applyFont="1" applyBorder="1" applyAlignment="1" applyProtection="1">
      <alignment horizontal="left" vertical="center"/>
      <protection locked="0" hidden="1"/>
    </xf>
    <xf numFmtId="0" fontId="36" fillId="0" borderId="49" xfId="1" applyFont="1" applyBorder="1" applyAlignment="1" applyProtection="1">
      <alignment horizontal="center" vertical="center"/>
      <protection locked="0" hidden="1"/>
    </xf>
    <xf numFmtId="0" fontId="36" fillId="0" borderId="49" xfId="1" applyFont="1" applyBorder="1" applyAlignment="1" applyProtection="1">
      <alignment vertical="center"/>
      <protection locked="0" hidden="1"/>
    </xf>
    <xf numFmtId="0" fontId="21" fillId="0" borderId="0" xfId="1" applyFont="1" applyBorder="1" applyProtection="1">
      <protection locked="0" hidden="1"/>
    </xf>
    <xf numFmtId="0" fontId="11" fillId="0" borderId="0" xfId="1" applyFont="1" applyBorder="1" applyProtection="1">
      <protection locked="0" hidden="1"/>
    </xf>
    <xf numFmtId="0" fontId="36" fillId="0" borderId="0" xfId="1" applyFont="1" applyBorder="1" applyAlignment="1" applyProtection="1">
      <alignment horizontal="center" vertical="center"/>
      <protection locked="0" hidden="1"/>
    </xf>
    <xf numFmtId="0" fontId="11" fillId="0" borderId="0" xfId="1" applyFont="1" applyFill="1" applyBorder="1" applyProtection="1">
      <protection locked="0" hidden="1"/>
    </xf>
    <xf numFmtId="0" fontId="11" fillId="0" borderId="23" xfId="1" applyFont="1" applyFill="1" applyBorder="1" applyProtection="1">
      <protection locked="0" hidden="1"/>
    </xf>
    <xf numFmtId="0" fontId="39" fillId="0" borderId="0" xfId="1" applyFont="1" applyBorder="1" applyAlignment="1" applyProtection="1">
      <alignment vertical="center"/>
      <protection locked="0" hidden="1"/>
    </xf>
    <xf numFmtId="0" fontId="15" fillId="0" borderId="59" xfId="1" applyFont="1" applyBorder="1" applyProtection="1">
      <protection locked="0" hidden="1"/>
    </xf>
    <xf numFmtId="0" fontId="14" fillId="0" borderId="59" xfId="1" applyBorder="1" applyProtection="1">
      <protection locked="0" hidden="1"/>
    </xf>
    <xf numFmtId="0" fontId="14" fillId="0" borderId="60" xfId="1" applyBorder="1" applyProtection="1">
      <protection locked="0" hidden="1"/>
    </xf>
    <xf numFmtId="0" fontId="14" fillId="0" borderId="48" xfId="1" applyBorder="1" applyProtection="1">
      <protection locked="0" hidden="1"/>
    </xf>
    <xf numFmtId="0" fontId="14" fillId="0" borderId="49" xfId="1" applyBorder="1" applyProtection="1">
      <protection locked="0" hidden="1"/>
    </xf>
    <xf numFmtId="0" fontId="14" fillId="0" borderId="67" xfId="1" applyBorder="1" applyProtection="1">
      <protection locked="0" hidden="1"/>
    </xf>
    <xf numFmtId="0" fontId="26" fillId="6" borderId="0" xfId="2" applyFont="1" applyFill="1" applyBorder="1" applyProtection="1">
      <protection locked="0" hidden="1"/>
    </xf>
    <xf numFmtId="0" fontId="22" fillId="0" borderId="0" xfId="1" applyFont="1" applyBorder="1" applyAlignment="1" applyProtection="1">
      <alignment horizontal="right"/>
      <protection locked="0" hidden="1"/>
    </xf>
    <xf numFmtId="0" fontId="22" fillId="0" borderId="48" xfId="1" applyFont="1" applyBorder="1" applyAlignment="1" applyProtection="1">
      <alignment horizontal="right"/>
      <protection locked="0" hidden="1"/>
    </xf>
    <xf numFmtId="0" fontId="22" fillId="0" borderId="0" xfId="1" applyFont="1" applyBorder="1" applyProtection="1">
      <protection locked="0" hidden="1"/>
    </xf>
    <xf numFmtId="0" fontId="14" fillId="0" borderId="0" xfId="1" applyBorder="1" applyAlignment="1" applyProtection="1">
      <alignment vertical="top" wrapText="1"/>
      <protection locked="0" hidden="1"/>
    </xf>
    <xf numFmtId="0" fontId="14" fillId="0" borderId="54" xfId="1" applyBorder="1" applyProtection="1">
      <protection locked="0" hidden="1"/>
    </xf>
    <xf numFmtId="164" fontId="14" fillId="0" borderId="47" xfId="3" applyNumberFormat="1" applyFont="1" applyFill="1" applyBorder="1" applyAlignment="1" applyProtection="1">
      <alignment horizontal="center"/>
      <protection locked="0" hidden="1"/>
    </xf>
    <xf numFmtId="164" fontId="14" fillId="0" borderId="46" xfId="3" applyNumberFormat="1" applyFont="1" applyFill="1" applyBorder="1" applyAlignment="1" applyProtection="1">
      <protection locked="0" hidden="1"/>
    </xf>
    <xf numFmtId="0" fontId="21" fillId="0" borderId="51" xfId="1" applyFont="1" applyBorder="1" applyProtection="1">
      <protection locked="0" hidden="1"/>
    </xf>
    <xf numFmtId="0" fontId="14" fillId="0" borderId="69" xfId="1" applyBorder="1" applyProtection="1">
      <protection locked="0" hidden="1"/>
    </xf>
    <xf numFmtId="0" fontId="15" fillId="0" borderId="70" xfId="1" applyFont="1" applyBorder="1" applyProtection="1">
      <protection locked="0" hidden="1"/>
    </xf>
    <xf numFmtId="0" fontId="14" fillId="0" borderId="70" xfId="1" applyBorder="1" applyProtection="1">
      <protection locked="0" hidden="1"/>
    </xf>
    <xf numFmtId="0" fontId="14" fillId="0" borderId="71" xfId="1" applyBorder="1" applyProtection="1">
      <protection locked="0" hidden="1"/>
    </xf>
    <xf numFmtId="0" fontId="2" fillId="0" borderId="0" xfId="1" applyFont="1" applyBorder="1" applyProtection="1">
      <protection locked="0" hidden="1"/>
    </xf>
    <xf numFmtId="3" fontId="14" fillId="0" borderId="0" xfId="1" applyNumberFormat="1" applyBorder="1" applyAlignment="1" applyProtection="1">
      <alignment horizontal="left"/>
      <protection locked="0" hidden="1"/>
    </xf>
    <xf numFmtId="0" fontId="14" fillId="0" borderId="0" xfId="1" applyBorder="1" applyAlignment="1" applyProtection="1">
      <alignment horizontal="center"/>
      <protection locked="0" hidden="1"/>
    </xf>
    <xf numFmtId="0" fontId="14" fillId="0" borderId="46" xfId="1" applyBorder="1" applyAlignment="1" applyProtection="1">
      <alignment horizontal="center"/>
      <protection locked="0" hidden="1"/>
    </xf>
    <xf numFmtId="0" fontId="2" fillId="0" borderId="74" xfId="4" applyBorder="1" applyProtection="1">
      <protection locked="0" hidden="1"/>
    </xf>
    <xf numFmtId="0" fontId="31" fillId="0" borderId="74" xfId="4" applyFont="1" applyBorder="1" applyAlignment="1" applyProtection="1">
      <alignment horizontal="center" vertical="center" wrapText="1"/>
      <protection locked="0" hidden="1"/>
    </xf>
    <xf numFmtId="0" fontId="31" fillId="0" borderId="77" xfId="4" applyFont="1" applyBorder="1" applyAlignment="1" applyProtection="1">
      <alignment horizontal="center" vertical="center" wrapText="1"/>
      <protection locked="0" hidden="1"/>
    </xf>
    <xf numFmtId="0" fontId="2" fillId="0" borderId="24" xfId="4" applyBorder="1" applyProtection="1">
      <protection locked="0" hidden="1"/>
    </xf>
    <xf numFmtId="0" fontId="42" fillId="0" borderId="24" xfId="4" applyFont="1" applyBorder="1" applyProtection="1">
      <protection locked="0" hidden="1"/>
    </xf>
    <xf numFmtId="0" fontId="15" fillId="0" borderId="24" xfId="1" applyFont="1" applyBorder="1" applyProtection="1">
      <protection locked="0" hidden="1"/>
    </xf>
    <xf numFmtId="1" fontId="43" fillId="0" borderId="25" xfId="4" applyNumberFormat="1" applyFont="1" applyBorder="1" applyProtection="1">
      <protection locked="0" hidden="1"/>
    </xf>
    <xf numFmtId="0" fontId="43" fillId="0" borderId="74" xfId="4" applyFont="1" applyBorder="1" applyAlignment="1" applyProtection="1">
      <protection locked="0" hidden="1"/>
    </xf>
    <xf numFmtId="3" fontId="43" fillId="0" borderId="24" xfId="4" applyNumberFormat="1" applyFont="1" applyBorder="1" applyProtection="1">
      <protection locked="0" hidden="1"/>
    </xf>
    <xf numFmtId="164" fontId="43" fillId="0" borderId="24" xfId="4" applyNumberFormat="1" applyFont="1" applyBorder="1" applyProtection="1">
      <protection locked="0" hidden="1"/>
    </xf>
    <xf numFmtId="1" fontId="43" fillId="0" borderId="24" xfId="4" applyNumberFormat="1" applyFont="1" applyBorder="1" applyProtection="1">
      <protection locked="0" hidden="1"/>
    </xf>
    <xf numFmtId="0" fontId="43" fillId="0" borderId="24" xfId="4" applyFont="1" applyBorder="1" applyAlignment="1" applyProtection="1">
      <protection locked="0" hidden="1"/>
    </xf>
    <xf numFmtId="0" fontId="2" fillId="0" borderId="24" xfId="2" applyFont="1" applyFill="1" applyBorder="1" applyAlignment="1" applyProtection="1">
      <alignment horizontal="center" vertical="center"/>
      <protection locked="0" hidden="1"/>
    </xf>
    <xf numFmtId="0" fontId="44" fillId="0" borderId="24" xfId="2" applyFont="1" applyFill="1" applyBorder="1" applyAlignment="1" applyProtection="1">
      <alignment horizontal="center" vertical="center"/>
      <protection locked="0" hidden="1"/>
    </xf>
    <xf numFmtId="49" fontId="2" fillId="0" borderId="24" xfId="2" applyNumberFormat="1" applyFont="1" applyFill="1" applyBorder="1" applyAlignment="1" applyProtection="1">
      <alignment horizontal="center" vertical="center"/>
      <protection locked="0" hidden="1"/>
    </xf>
    <xf numFmtId="0" fontId="2" fillId="0" borderId="24" xfId="2" applyFont="1" applyFill="1" applyBorder="1" applyAlignment="1" applyProtection="1">
      <alignment horizontal="left" vertical="center"/>
      <protection locked="0" hidden="1"/>
    </xf>
    <xf numFmtId="0" fontId="2" fillId="0" borderId="0" xfId="4" applyFont="1" applyAlignment="1" applyProtection="1">
      <alignment horizontal="center" vertical="center"/>
      <protection locked="0" hidden="1"/>
    </xf>
    <xf numFmtId="0" fontId="2" fillId="0" borderId="0" xfId="2" applyFont="1" applyFill="1" applyBorder="1" applyAlignment="1" applyProtection="1">
      <alignment horizontal="left" vertical="center"/>
      <protection locked="0" hidden="1"/>
    </xf>
    <xf numFmtId="0" fontId="2" fillId="0" borderId="0" xfId="4" applyFont="1" applyAlignment="1" applyProtection="1">
      <alignment horizontal="left"/>
      <protection locked="0" hidden="1"/>
    </xf>
    <xf numFmtId="49" fontId="2" fillId="0" borderId="0" xfId="2" applyNumberFormat="1" applyFont="1" applyFill="1" applyBorder="1" applyAlignment="1" applyProtection="1">
      <alignment horizontal="left" vertical="center"/>
      <protection locked="0" hidden="1"/>
    </xf>
    <xf numFmtId="0" fontId="2" fillId="0" borderId="0" xfId="2" applyFont="1" applyAlignment="1" applyProtection="1">
      <alignment horizontal="left"/>
      <protection locked="0" hidden="1"/>
    </xf>
    <xf numFmtId="0" fontId="2" fillId="0" borderId="0" xfId="2" applyFont="1" applyProtection="1">
      <protection locked="0" hidden="1"/>
    </xf>
    <xf numFmtId="0" fontId="11" fillId="0" borderId="0" xfId="0" applyFont="1" applyProtection="1">
      <protection locked="0" hidden="1"/>
    </xf>
    <xf numFmtId="0" fontId="70" fillId="0" borderId="0" xfId="15" applyFont="1" applyAlignment="1" applyProtection="1">
      <protection locked="0" hidden="1"/>
    </xf>
    <xf numFmtId="0" fontId="69" fillId="0" borderId="0" xfId="15" applyFont="1" applyAlignment="1" applyProtection="1">
      <protection locked="0" hidden="1"/>
    </xf>
    <xf numFmtId="0" fontId="0" fillId="0" borderId="0" xfId="0" applyAlignment="1" applyProtection="1">
      <alignment vertical="top" wrapText="1"/>
      <protection locked="0" hidden="1"/>
    </xf>
    <xf numFmtId="0" fontId="0" fillId="0" borderId="0" xfId="0" applyAlignment="1" applyProtection="1">
      <alignment vertical="center" wrapText="1"/>
      <protection locked="0" hidden="1"/>
    </xf>
    <xf numFmtId="49" fontId="9" fillId="0" borderId="0" xfId="0" applyNumberFormat="1" applyFont="1" applyAlignment="1" applyProtection="1">
      <alignment vertical="center" wrapText="1"/>
      <protection locked="0" hidden="1"/>
    </xf>
    <xf numFmtId="0" fontId="70" fillId="0" borderId="0" xfId="15" applyFont="1" applyAlignment="1" applyProtection="1">
      <alignment horizontal="center" vertical="center"/>
      <protection locked="0" hidden="1"/>
    </xf>
    <xf numFmtId="0" fontId="69" fillId="0" borderId="0" xfId="15" applyFont="1" applyAlignment="1" applyProtection="1">
      <alignment horizontal="center" vertical="center"/>
      <protection locked="0" hidden="1"/>
    </xf>
    <xf numFmtId="0" fontId="9" fillId="0" borderId="24" xfId="0" applyFont="1" applyBorder="1" applyAlignment="1" applyProtection="1">
      <alignment horizontal="right" vertical="center" wrapText="1"/>
      <protection locked="0" hidden="1"/>
    </xf>
    <xf numFmtId="0" fontId="9" fillId="0" borderId="0" xfId="0" applyFont="1" applyAlignment="1" applyProtection="1">
      <alignment horizontal="center" vertical="center" wrapText="1"/>
      <protection locked="0" hidden="1"/>
    </xf>
    <xf numFmtId="14" fontId="0" fillId="0" borderId="0" xfId="0" applyNumberFormat="1" applyAlignment="1" applyProtection="1">
      <alignment horizontal="center" vertical="center"/>
      <protection locked="0" hidden="1"/>
    </xf>
    <xf numFmtId="14" fontId="0" fillId="0" borderId="0" xfId="0" applyNumberFormat="1" applyAlignment="1" applyProtection="1">
      <alignment vertical="center"/>
      <protection locked="0" hidden="1"/>
    </xf>
    <xf numFmtId="49" fontId="9" fillId="4" borderId="6" xfId="0" applyNumberFormat="1" applyFont="1" applyFill="1" applyBorder="1" applyAlignment="1" applyProtection="1">
      <alignment horizontal="left"/>
      <protection locked="0"/>
    </xf>
    <xf numFmtId="49" fontId="9" fillId="4" borderId="7" xfId="0" applyNumberFormat="1" applyFont="1" applyFill="1" applyBorder="1" applyAlignment="1" applyProtection="1">
      <alignment horizontal="left"/>
      <protection locked="0"/>
    </xf>
    <xf numFmtId="0" fontId="9" fillId="0" borderId="0" xfId="0" applyFont="1" applyAlignment="1" applyProtection="1">
      <alignment horizontal="center" vertical="center" wrapText="1"/>
      <protection locked="0" hidden="1"/>
    </xf>
    <xf numFmtId="0" fontId="4" fillId="5" borderId="137" xfId="0" applyFont="1" applyFill="1" applyBorder="1" applyAlignment="1" applyProtection="1">
      <alignment horizontal="center" vertical="center" wrapText="1"/>
      <protection hidden="1"/>
    </xf>
    <xf numFmtId="0" fontId="4" fillId="5" borderId="140" xfId="0" applyFont="1" applyFill="1" applyBorder="1" applyAlignment="1" applyProtection="1">
      <alignment horizontal="center" vertical="center" wrapText="1"/>
      <protection hidden="1"/>
    </xf>
    <xf numFmtId="0" fontId="9" fillId="4" borderId="141" xfId="0" applyFont="1" applyFill="1" applyBorder="1" applyProtection="1">
      <protection locked="0"/>
    </xf>
    <xf numFmtId="0" fontId="9" fillId="4" borderId="142" xfId="0" applyFont="1" applyFill="1" applyBorder="1" applyProtection="1">
      <protection locked="0"/>
    </xf>
    <xf numFmtId="0" fontId="9" fillId="4" borderId="143" xfId="0" applyFont="1" applyFill="1" applyBorder="1" applyProtection="1">
      <protection locked="0"/>
    </xf>
    <xf numFmtId="0" fontId="9" fillId="4" borderId="144" xfId="0" applyFont="1" applyFill="1" applyBorder="1" applyProtection="1">
      <protection locked="0"/>
    </xf>
    <xf numFmtId="0" fontId="9" fillId="9" borderId="16" xfId="0" applyFont="1" applyFill="1" applyBorder="1" applyProtection="1">
      <protection locked="0" hidden="1"/>
    </xf>
    <xf numFmtId="0" fontId="9" fillId="9" borderId="138" xfId="0" applyFont="1" applyFill="1" applyBorder="1" applyProtection="1">
      <protection locked="0" hidden="1"/>
    </xf>
    <xf numFmtId="0" fontId="9" fillId="9" borderId="139" xfId="0" applyFont="1" applyFill="1" applyBorder="1" applyProtection="1">
      <protection locked="0" hidden="1"/>
    </xf>
    <xf numFmtId="0" fontId="9" fillId="9" borderId="22" xfId="0" applyFont="1" applyFill="1" applyBorder="1" applyProtection="1">
      <protection locked="0" hidden="1"/>
    </xf>
    <xf numFmtId="0" fontId="0" fillId="0" borderId="0" xfId="0" applyNumberFormat="1" applyProtection="1">
      <protection locked="0" hidden="1"/>
    </xf>
    <xf numFmtId="0" fontId="0" fillId="0" borderId="0" xfId="0" applyProtection="1">
      <protection locked="0"/>
    </xf>
    <xf numFmtId="0" fontId="2" fillId="0" borderId="0" xfId="0" applyFont="1" applyProtection="1">
      <protection locked="0"/>
    </xf>
    <xf numFmtId="14" fontId="0" fillId="0" borderId="0" xfId="0" applyNumberFormat="1" applyProtection="1">
      <protection locked="0"/>
    </xf>
    <xf numFmtId="0" fontId="0" fillId="10" borderId="0" xfId="0" applyFill="1" applyProtection="1">
      <protection hidden="1"/>
    </xf>
    <xf numFmtId="0" fontId="0" fillId="10" borderId="0" xfId="0" applyFill="1" applyAlignment="1" applyProtection="1">
      <alignment horizontal="center"/>
      <protection hidden="1"/>
    </xf>
    <xf numFmtId="0" fontId="0" fillId="10" borderId="0" xfId="0" applyFill="1" applyProtection="1">
      <protection locked="0"/>
    </xf>
    <xf numFmtId="0" fontId="4" fillId="3" borderId="145" xfId="0" applyFont="1" applyFill="1" applyBorder="1" applyProtection="1">
      <protection locked="0"/>
    </xf>
    <xf numFmtId="0" fontId="9" fillId="4" borderId="10" xfId="0" applyFont="1" applyFill="1" applyBorder="1" applyAlignment="1" applyProtection="1">
      <alignment horizontal="left"/>
      <protection locked="0"/>
    </xf>
    <xf numFmtId="0" fontId="69" fillId="7" borderId="147" xfId="15" applyFont="1" applyFill="1" applyBorder="1" applyAlignment="1" applyProtection="1">
      <alignment horizontal="left" vertical="center"/>
      <protection hidden="1"/>
    </xf>
    <xf numFmtId="0" fontId="69" fillId="7" borderId="146" xfId="15" applyFont="1" applyFill="1" applyBorder="1" applyAlignment="1" applyProtection="1">
      <alignment horizontal="left" vertical="center"/>
      <protection hidden="1"/>
    </xf>
    <xf numFmtId="0" fontId="0" fillId="3" borderId="148" xfId="0" applyFill="1" applyBorder="1" applyAlignment="1" applyProtection="1">
      <alignment horizontal="center"/>
      <protection hidden="1"/>
    </xf>
    <xf numFmtId="0" fontId="6" fillId="2" borderId="0" xfId="0" applyFont="1" applyFill="1" applyAlignment="1" applyProtection="1">
      <alignment vertical="center"/>
      <protection hidden="1"/>
    </xf>
    <xf numFmtId="0" fontId="31" fillId="6" borderId="24" xfId="12" applyNumberFormat="1" applyFont="1" applyFill="1" applyBorder="1" applyAlignment="1" applyProtection="1">
      <alignment horizontal="left" vertical="center"/>
      <protection locked="0"/>
    </xf>
    <xf numFmtId="0" fontId="79" fillId="3" borderId="0" xfId="0" applyFont="1" applyFill="1" applyAlignment="1" applyProtection="1">
      <alignment horizontal="left" vertical="top" wrapText="1"/>
      <protection hidden="1"/>
    </xf>
    <xf numFmtId="0" fontId="0" fillId="4" borderId="16" xfId="0" applyFont="1" applyFill="1" applyBorder="1" applyAlignment="1" applyProtection="1">
      <alignment horizontal="left"/>
      <protection locked="0"/>
    </xf>
    <xf numFmtId="0" fontId="0" fillId="4" borderId="19" xfId="0" applyFont="1" applyFill="1" applyBorder="1" applyAlignment="1" applyProtection="1">
      <alignment horizontal="left"/>
      <protection locked="0"/>
    </xf>
    <xf numFmtId="0" fontId="0" fillId="4" borderId="136" xfId="0" applyFont="1" applyFill="1" applyBorder="1" applyAlignment="1" applyProtection="1">
      <alignment horizontal="left"/>
      <protection locked="0"/>
    </xf>
    <xf numFmtId="0" fontId="0" fillId="4" borderId="21" xfId="0" applyFont="1" applyFill="1" applyBorder="1" applyAlignment="1" applyProtection="1">
      <alignment horizontal="left"/>
      <protection locked="0"/>
    </xf>
    <xf numFmtId="0" fontId="9" fillId="0" borderId="0" xfId="0" applyFont="1" applyAlignment="1" applyProtection="1">
      <alignment horizontal="center" vertical="center" wrapText="1"/>
      <protection locked="0" hidden="1"/>
    </xf>
    <xf numFmtId="0" fontId="9" fillId="0" borderId="0" xfId="0" applyFont="1" applyAlignment="1" applyProtection="1">
      <alignment horizontal="center" vertical="center" wrapText="1"/>
      <protection hidden="1"/>
    </xf>
    <xf numFmtId="49" fontId="9" fillId="4" borderId="149" xfId="0" applyNumberFormat="1" applyFont="1" applyFill="1" applyBorder="1" applyAlignment="1" applyProtection="1">
      <alignment horizontal="left"/>
      <protection locked="0"/>
    </xf>
    <xf numFmtId="0" fontId="50" fillId="11" borderId="0" xfId="6" applyFill="1" applyAlignment="1" applyProtection="1">
      <alignment vertical="center"/>
      <protection locked="0" hidden="1"/>
    </xf>
    <xf numFmtId="164" fontId="81" fillId="0" borderId="24" xfId="0" applyNumberFormat="1" applyFont="1" applyBorder="1" applyAlignment="1" applyProtection="1">
      <alignment horizontal="left" vertical="center" wrapText="1"/>
      <protection locked="0" hidden="1"/>
    </xf>
    <xf numFmtId="0" fontId="29" fillId="11" borderId="24" xfId="2" applyFill="1" applyBorder="1" applyProtection="1">
      <protection locked="0"/>
    </xf>
    <xf numFmtId="0" fontId="9" fillId="0" borderId="0" xfId="0" applyFont="1" applyAlignment="1" applyProtection="1">
      <alignment horizontal="center" vertical="center" wrapText="1"/>
      <protection locked="0" hidden="1"/>
    </xf>
    <xf numFmtId="0" fontId="78" fillId="2" borderId="0" xfId="0" applyFont="1" applyFill="1" applyAlignment="1" applyProtection="1">
      <alignment horizontal="center" vertical="center"/>
      <protection hidden="1"/>
    </xf>
    <xf numFmtId="49" fontId="9" fillId="4" borderId="5" xfId="0" applyNumberFormat="1" applyFont="1" applyFill="1" applyBorder="1" applyAlignment="1" applyProtection="1">
      <alignment horizontal="left"/>
      <protection locked="0"/>
    </xf>
    <xf numFmtId="49" fontId="9" fillId="4" borderId="6" xfId="0" applyNumberFormat="1" applyFont="1" applyFill="1" applyBorder="1" applyAlignment="1" applyProtection="1">
      <alignment horizontal="left"/>
      <protection locked="0"/>
    </xf>
    <xf numFmtId="49" fontId="9" fillId="4" borderId="7" xfId="0" applyNumberFormat="1" applyFont="1" applyFill="1" applyBorder="1" applyAlignment="1" applyProtection="1">
      <alignment horizontal="left"/>
      <protection locked="0"/>
    </xf>
    <xf numFmtId="0" fontId="7" fillId="2" borderId="0" xfId="0" applyFont="1" applyFill="1" applyAlignment="1" applyProtection="1">
      <alignment horizontal="center" vertical="center" wrapText="1"/>
      <protection hidden="1"/>
    </xf>
    <xf numFmtId="49" fontId="9" fillId="4" borderId="1"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49" fontId="9" fillId="4" borderId="3" xfId="0" applyNumberFormat="1" applyFont="1" applyFill="1" applyBorder="1" applyAlignment="1" applyProtection="1">
      <alignment horizontal="left"/>
      <protection locked="0"/>
    </xf>
    <xf numFmtId="0" fontId="79" fillId="3" borderId="0" xfId="0" applyFont="1" applyFill="1" applyAlignment="1" applyProtection="1">
      <alignment horizontal="left" vertical="top" wrapText="1"/>
      <protection hidden="1"/>
    </xf>
    <xf numFmtId="0" fontId="0" fillId="0" borderId="0" xfId="0" applyAlignment="1" applyProtection="1">
      <alignment horizontal="left" vertical="center" wrapText="1"/>
      <protection locked="0" hidden="1"/>
    </xf>
    <xf numFmtId="0" fontId="11" fillId="0" borderId="0" xfId="0" applyFont="1" applyAlignment="1" applyProtection="1">
      <alignment horizontal="center"/>
      <protection locked="0" hidden="1"/>
    </xf>
    <xf numFmtId="49" fontId="11" fillId="0" borderId="0" xfId="0" applyNumberFormat="1" applyFont="1" applyAlignment="1" applyProtection="1">
      <alignment horizontal="center"/>
      <protection locked="0" hidden="1"/>
    </xf>
    <xf numFmtId="0" fontId="0" fillId="0" borderId="0" xfId="0" applyAlignment="1" applyProtection="1">
      <alignment horizontal="center"/>
      <protection locked="0" hidden="1"/>
    </xf>
    <xf numFmtId="0" fontId="4" fillId="0" borderId="0" xfId="0" applyFont="1" applyAlignment="1" applyProtection="1">
      <alignment horizontal="center" vertical="center"/>
      <protection locked="0" hidden="1"/>
    </xf>
    <xf numFmtId="0" fontId="0" fillId="0" borderId="0" xfId="0" applyAlignment="1" applyProtection="1">
      <alignment horizontal="left" vertical="top" wrapText="1"/>
      <protection locked="0" hidden="1"/>
    </xf>
    <xf numFmtId="0" fontId="0" fillId="0" borderId="0" xfId="0" applyAlignment="1" applyProtection="1">
      <alignment horizontal="left" wrapText="1"/>
      <protection locked="0" hidden="1"/>
    </xf>
    <xf numFmtId="0" fontId="11" fillId="0" borderId="0" xfId="0" applyFont="1" applyAlignment="1" applyProtection="1">
      <alignment horizontal="center"/>
      <protection hidden="1"/>
    </xf>
    <xf numFmtId="49" fontId="11" fillId="0" borderId="0" xfId="0" applyNumberFormat="1" applyFont="1" applyAlignment="1" applyProtection="1">
      <alignment horizont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49" fontId="9" fillId="0" borderId="0" xfId="0" applyNumberFormat="1" applyFont="1" applyAlignment="1" applyProtection="1">
      <alignment horizontal="center" vertical="center" wrapText="1"/>
      <protection locked="0" hidden="1"/>
    </xf>
    <xf numFmtId="0" fontId="9" fillId="0" borderId="0" xfId="0" applyFont="1" applyBorder="1" applyAlignment="1" applyProtection="1">
      <alignment horizontal="center" vertical="center" wrapText="1"/>
      <protection locked="0" hidden="1"/>
    </xf>
    <xf numFmtId="0" fontId="9" fillId="0" borderId="0" xfId="0" applyFont="1" applyAlignment="1" applyProtection="1">
      <alignment horizontal="left" vertical="center" wrapText="1"/>
      <protection locked="0" hidden="1"/>
    </xf>
    <xf numFmtId="0" fontId="9" fillId="0" borderId="0" xfId="0" applyFont="1" applyAlignment="1" applyProtection="1">
      <alignment horizontal="center" vertical="center" wrapText="1"/>
      <protection locked="0" hidden="1"/>
    </xf>
    <xf numFmtId="0" fontId="10" fillId="0" borderId="27" xfId="0" applyNumberFormat="1" applyFont="1" applyBorder="1" applyAlignment="1" applyProtection="1">
      <alignment horizontal="center" vertical="center" wrapText="1"/>
      <protection locked="0" hidden="1"/>
    </xf>
    <xf numFmtId="0" fontId="10" fillId="0" borderId="28" xfId="0" applyNumberFormat="1" applyFont="1" applyBorder="1" applyAlignment="1" applyProtection="1">
      <alignment horizontal="center" vertical="center" wrapText="1"/>
      <protection locked="0" hidden="1"/>
    </xf>
    <xf numFmtId="0" fontId="12" fillId="0" borderId="0" xfId="0" applyFont="1" applyAlignment="1" applyProtection="1">
      <alignment horizontal="center" vertical="center" wrapText="1"/>
      <protection locked="0" hidden="1"/>
    </xf>
    <xf numFmtId="0" fontId="10" fillId="0" borderId="23" xfId="0" applyFont="1" applyBorder="1" applyAlignment="1" applyProtection="1">
      <alignment horizontal="center" vertical="center" wrapText="1"/>
      <protection locked="0" hidden="1"/>
    </xf>
    <xf numFmtId="0" fontId="9" fillId="0" borderId="23" xfId="0" applyFont="1" applyBorder="1" applyAlignment="1" applyProtection="1">
      <alignment horizontal="left" vertical="center" wrapText="1"/>
      <protection locked="0" hidden="1"/>
    </xf>
    <xf numFmtId="0" fontId="9" fillId="0" borderId="0" xfId="0" applyFont="1" applyAlignment="1" applyProtection="1">
      <alignment horizontal="center" vertical="center" wrapText="1"/>
      <protection hidden="1"/>
    </xf>
    <xf numFmtId="49" fontId="9" fillId="0" borderId="0" xfId="0" applyNumberFormat="1" applyFont="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9" fillId="0" borderId="23" xfId="0" applyFont="1" applyBorder="1" applyAlignment="1" applyProtection="1">
      <alignment horizontal="left" vertical="center" wrapText="1"/>
      <protection hidden="1"/>
    </xf>
    <xf numFmtId="0" fontId="10" fillId="0" borderId="126" xfId="0" applyNumberFormat="1" applyFont="1" applyBorder="1" applyAlignment="1" applyProtection="1">
      <alignment horizontal="center" vertical="center" wrapText="1"/>
      <protection hidden="1"/>
    </xf>
    <xf numFmtId="0" fontId="10" fillId="0" borderId="127" xfId="0" applyNumberFormat="1"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11" fillId="0" borderId="27" xfId="0" applyFont="1" applyBorder="1" applyAlignment="1" applyProtection="1">
      <alignment horizontal="center" vertical="center"/>
      <protection locked="0" hidden="1"/>
    </xf>
    <xf numFmtId="0" fontId="11" fillId="0" borderId="35" xfId="0" applyFont="1" applyBorder="1" applyAlignment="1" applyProtection="1">
      <alignment horizontal="center" vertical="center"/>
      <protection locked="0" hidden="1"/>
    </xf>
    <xf numFmtId="0" fontId="11" fillId="0" borderId="28" xfId="0" applyFont="1" applyBorder="1" applyAlignment="1" applyProtection="1">
      <alignment horizontal="center" vertical="center"/>
      <protection locked="0" hidden="1"/>
    </xf>
    <xf numFmtId="0" fontId="11" fillId="0" borderId="25" xfId="0" applyFont="1" applyBorder="1" applyAlignment="1" applyProtection="1">
      <alignment horizontal="center" vertical="center" wrapText="1"/>
      <protection locked="0" hidden="1"/>
    </xf>
    <xf numFmtId="0" fontId="11" fillId="0" borderId="32" xfId="0" applyFont="1" applyBorder="1" applyAlignment="1" applyProtection="1">
      <alignment horizontal="center" vertical="center" wrapText="1"/>
      <protection locked="0" hidden="1"/>
    </xf>
    <xf numFmtId="0" fontId="0" fillId="0" borderId="25" xfId="0" applyBorder="1" applyAlignment="1" applyProtection="1">
      <alignment horizontal="center"/>
      <protection locked="0" hidden="1"/>
    </xf>
    <xf numFmtId="0" fontId="0" fillId="0" borderId="32" xfId="0" applyBorder="1" applyAlignment="1" applyProtection="1">
      <alignment horizontal="center"/>
      <protection locked="0" hidden="1"/>
    </xf>
    <xf numFmtId="0" fontId="11" fillId="0" borderId="23" xfId="0" applyFont="1" applyBorder="1" applyAlignment="1" applyProtection="1">
      <alignment horizontal="center" vertical="center" wrapText="1"/>
      <protection locked="0" hidden="1"/>
    </xf>
    <xf numFmtId="0" fontId="0" fillId="0" borderId="133" xfId="0" applyBorder="1" applyAlignment="1" applyProtection="1">
      <alignment horizontal="center"/>
      <protection locked="0" hidden="1"/>
    </xf>
    <xf numFmtId="0" fontId="0" fillId="0" borderId="134" xfId="0" applyBorder="1" applyAlignment="1" applyProtection="1">
      <alignment horizontal="center"/>
      <protection locked="0" hidden="1"/>
    </xf>
    <xf numFmtId="0" fontId="26" fillId="0" borderId="0" xfId="1" applyFont="1" applyBorder="1" applyAlignment="1" applyProtection="1">
      <alignment horizontal="center" vertical="top" wrapText="1"/>
      <protection locked="0" hidden="1"/>
    </xf>
    <xf numFmtId="0" fontId="24" fillId="6" borderId="47" xfId="1" applyFont="1" applyFill="1" applyBorder="1" applyAlignment="1" applyProtection="1">
      <alignment horizontal="left"/>
      <protection locked="0" hidden="1"/>
    </xf>
    <xf numFmtId="0" fontId="24" fillId="6" borderId="47" xfId="1" applyFont="1" applyFill="1" applyBorder="1" applyAlignment="1" applyProtection="1">
      <alignment horizontal="left" shrinkToFit="1"/>
      <protection locked="0" hidden="1"/>
    </xf>
    <xf numFmtId="0" fontId="24" fillId="6" borderId="56" xfId="1" applyFont="1" applyFill="1" applyBorder="1" applyAlignment="1" applyProtection="1">
      <alignment horizontal="left" shrinkToFit="1"/>
      <protection locked="0" hidden="1"/>
    </xf>
    <xf numFmtId="0" fontId="28" fillId="0" borderId="0" xfId="1" applyFont="1" applyBorder="1" applyAlignment="1" applyProtection="1">
      <alignment horizontal="center" vertical="top" wrapText="1"/>
      <protection locked="0" hidden="1"/>
    </xf>
    <xf numFmtId="0" fontId="29" fillId="0" borderId="0" xfId="2" applyProtection="1">
      <protection locked="0" hidden="1"/>
    </xf>
    <xf numFmtId="0" fontId="29" fillId="0" borderId="46" xfId="2" applyBorder="1" applyProtection="1">
      <protection locked="0" hidden="1"/>
    </xf>
    <xf numFmtId="49" fontId="15" fillId="6" borderId="49" xfId="1" quotePrefix="1" applyNumberFormat="1" applyFont="1" applyFill="1" applyBorder="1" applyAlignment="1" applyProtection="1">
      <alignment horizontal="left"/>
      <protection locked="0" hidden="1"/>
    </xf>
    <xf numFmtId="0" fontId="15" fillId="6" borderId="49" xfId="1" applyFont="1" applyFill="1" applyBorder="1" applyAlignment="1" applyProtection="1">
      <alignment horizontal="left"/>
      <protection locked="0" hidden="1"/>
    </xf>
    <xf numFmtId="0" fontId="24" fillId="6" borderId="56" xfId="1" applyFont="1" applyFill="1" applyBorder="1" applyAlignment="1" applyProtection="1">
      <alignment horizontal="left"/>
      <protection locked="0" hidden="1"/>
    </xf>
    <xf numFmtId="0" fontId="10" fillId="0" borderId="0" xfId="1" applyFont="1" applyBorder="1" applyAlignment="1" applyProtection="1">
      <alignment horizontal="center" vertical="center" textRotation="90"/>
      <protection locked="0" hidden="1"/>
    </xf>
    <xf numFmtId="0" fontId="17" fillId="0" borderId="43" xfId="1" applyFont="1" applyBorder="1" applyAlignment="1" applyProtection="1">
      <alignment horizontal="center" vertical="top"/>
      <protection locked="0" hidden="1"/>
    </xf>
    <xf numFmtId="0" fontId="19" fillId="0" borderId="45" xfId="1" applyFont="1" applyBorder="1" applyAlignment="1" applyProtection="1">
      <alignment horizontal="center" vertical="center"/>
      <protection locked="0" hidden="1"/>
    </xf>
    <xf numFmtId="0" fontId="20" fillId="0" borderId="46" xfId="1" applyFont="1" applyBorder="1" applyAlignment="1" applyProtection="1">
      <alignment horizontal="center" vertical="center"/>
      <protection locked="0" hidden="1"/>
    </xf>
    <xf numFmtId="0" fontId="20" fillId="0" borderId="0" xfId="1" applyFont="1" applyBorder="1" applyAlignment="1" applyProtection="1">
      <alignment horizontal="center" vertical="center"/>
      <protection locked="0" hidden="1"/>
    </xf>
    <xf numFmtId="0" fontId="22" fillId="0" borderId="47" xfId="1" applyFont="1" applyBorder="1" applyAlignment="1" applyProtection="1">
      <alignment horizontal="center"/>
      <protection locked="0" hidden="1"/>
    </xf>
    <xf numFmtId="0" fontId="22" fillId="0" borderId="48" xfId="1" applyFont="1" applyBorder="1" applyAlignment="1" applyProtection="1">
      <alignment horizontal="left"/>
      <protection locked="0" hidden="1"/>
    </xf>
    <xf numFmtId="0" fontId="14" fillId="0" borderId="55" xfId="1" applyBorder="1" applyAlignment="1" applyProtection="1">
      <alignment horizontal="center"/>
      <protection locked="0" hidden="1"/>
    </xf>
    <xf numFmtId="0" fontId="14" fillId="0" borderId="51" xfId="1" applyBorder="1" applyAlignment="1" applyProtection="1">
      <alignment horizontal="center"/>
      <protection locked="0" hidden="1"/>
    </xf>
    <xf numFmtId="0" fontId="14" fillId="0" borderId="52" xfId="1" applyBorder="1" applyAlignment="1" applyProtection="1">
      <alignment horizontal="center"/>
      <protection locked="0" hidden="1"/>
    </xf>
    <xf numFmtId="0" fontId="15" fillId="6" borderId="49" xfId="1" applyNumberFormat="1" applyFont="1" applyFill="1" applyBorder="1" applyAlignment="1" applyProtection="1">
      <alignment horizontal="left"/>
      <protection locked="0" hidden="1"/>
    </xf>
    <xf numFmtId="49" fontId="24" fillId="6" borderId="47" xfId="1" applyNumberFormat="1" applyFont="1" applyFill="1" applyBorder="1" applyAlignment="1" applyProtection="1">
      <alignment horizontal="left"/>
      <protection locked="0" hidden="1"/>
    </xf>
    <xf numFmtId="0" fontId="14" fillId="0" borderId="63" xfId="1" applyFont="1" applyBorder="1" applyAlignment="1" applyProtection="1">
      <alignment horizontal="center" vertical="center" shrinkToFit="1"/>
      <protection locked="0" hidden="1"/>
    </xf>
    <xf numFmtId="0" fontId="14" fillId="0" borderId="47" xfId="1" applyFont="1" applyBorder="1" applyAlignment="1" applyProtection="1">
      <alignment horizontal="center" vertical="center" shrinkToFit="1"/>
      <protection locked="0" hidden="1"/>
    </xf>
    <xf numFmtId="0" fontId="14" fillId="0" borderId="64" xfId="1" applyFont="1" applyBorder="1" applyAlignment="1" applyProtection="1">
      <alignment horizontal="center" vertical="center" shrinkToFit="1"/>
      <protection locked="0" hidden="1"/>
    </xf>
    <xf numFmtId="164" fontId="37" fillId="0" borderId="47" xfId="3" applyNumberFormat="1" applyFont="1" applyFill="1" applyBorder="1" applyAlignment="1" applyProtection="1">
      <alignment horizontal="center"/>
      <protection locked="0" hidden="1"/>
    </xf>
    <xf numFmtId="164" fontId="37" fillId="0" borderId="56" xfId="3" applyNumberFormat="1" applyFont="1" applyFill="1" applyBorder="1" applyAlignment="1" applyProtection="1">
      <alignment horizontal="center"/>
      <protection locked="0" hidden="1"/>
    </xf>
    <xf numFmtId="0" fontId="14" fillId="0" borderId="65" xfId="1" applyFont="1" applyBorder="1" applyAlignment="1" applyProtection="1">
      <alignment horizontal="center" vertical="center" shrinkToFit="1"/>
      <protection locked="0" hidden="1"/>
    </xf>
    <xf numFmtId="0" fontId="14" fillId="0" borderId="66" xfId="1" applyFont="1" applyBorder="1" applyAlignment="1" applyProtection="1">
      <alignment horizontal="center" vertical="center" shrinkToFit="1"/>
      <protection locked="0" hidden="1"/>
    </xf>
    <xf numFmtId="164" fontId="30" fillId="0" borderId="59" xfId="3" applyNumberFormat="1" applyFont="1" applyFill="1" applyBorder="1" applyAlignment="1" applyProtection="1">
      <alignment horizontal="left" vertical="center" wrapText="1"/>
      <protection locked="0" hidden="1"/>
    </xf>
    <xf numFmtId="164" fontId="30" fillId="0" borderId="60" xfId="3" applyNumberFormat="1" applyFont="1" applyFill="1" applyBorder="1" applyAlignment="1" applyProtection="1">
      <alignment horizontal="left" vertical="center" wrapText="1"/>
      <protection locked="0" hidden="1"/>
    </xf>
    <xf numFmtId="164" fontId="30" fillId="0" borderId="0" xfId="3" applyNumberFormat="1" applyFont="1" applyFill="1" applyBorder="1" applyAlignment="1" applyProtection="1">
      <alignment horizontal="left" vertical="center" wrapText="1"/>
      <protection locked="0" hidden="1"/>
    </xf>
    <xf numFmtId="164" fontId="30" fillId="0" borderId="46" xfId="3" applyNumberFormat="1" applyFont="1" applyFill="1" applyBorder="1" applyAlignment="1" applyProtection="1">
      <alignment horizontal="left" vertical="center" wrapText="1"/>
      <protection locked="0" hidden="1"/>
    </xf>
    <xf numFmtId="164" fontId="30" fillId="0" borderId="57" xfId="3" applyNumberFormat="1" applyFont="1" applyFill="1" applyBorder="1" applyAlignment="1" applyProtection="1">
      <alignment horizontal="left" vertical="center" wrapText="1"/>
      <protection locked="0" hidden="1"/>
    </xf>
    <xf numFmtId="164" fontId="30" fillId="0" borderId="58" xfId="3" applyNumberFormat="1" applyFont="1" applyFill="1" applyBorder="1" applyAlignment="1" applyProtection="1">
      <alignment horizontal="left" vertical="center" wrapText="1"/>
      <protection locked="0" hidden="1"/>
    </xf>
    <xf numFmtId="164" fontId="37" fillId="0" borderId="0" xfId="3" applyNumberFormat="1" applyFont="1" applyFill="1" applyBorder="1" applyAlignment="1" applyProtection="1">
      <alignment horizontal="center"/>
      <protection locked="0" hidden="1"/>
    </xf>
    <xf numFmtId="164" fontId="37" fillId="0" borderId="46" xfId="3" applyNumberFormat="1" applyFont="1" applyFill="1" applyBorder="1" applyAlignment="1" applyProtection="1">
      <alignment horizontal="center"/>
      <protection locked="0" hidden="1"/>
    </xf>
    <xf numFmtId="164" fontId="30" fillId="0" borderId="0" xfId="3" applyNumberFormat="1" applyFont="1" applyFill="1" applyBorder="1" applyAlignment="1" applyProtection="1">
      <alignment horizontal="center" vertical="center"/>
      <protection locked="0" hidden="1"/>
    </xf>
    <xf numFmtId="0" fontId="32" fillId="0" borderId="0" xfId="1" applyFont="1" applyBorder="1" applyAlignment="1" applyProtection="1">
      <alignment horizontal="left"/>
      <protection locked="0" hidden="1"/>
    </xf>
    <xf numFmtId="0" fontId="14" fillId="0" borderId="47" xfId="1" applyBorder="1" applyAlignment="1" applyProtection="1">
      <alignment horizontal="left"/>
      <protection locked="0" hidden="1"/>
    </xf>
    <xf numFmtId="0" fontId="35" fillId="0" borderId="60" xfId="1" applyFont="1" applyBorder="1" applyAlignment="1" applyProtection="1">
      <alignment horizontal="center" vertical="center"/>
      <protection locked="0" hidden="1"/>
    </xf>
    <xf numFmtId="0" fontId="14" fillId="0" borderId="62" xfId="1" applyBorder="1" applyAlignment="1" applyProtection="1">
      <alignment horizontal="left" shrinkToFit="1"/>
      <protection locked="0" hidden="1"/>
    </xf>
    <xf numFmtId="0" fontId="14" fillId="0" borderId="53" xfId="1" applyBorder="1" applyAlignment="1" applyProtection="1">
      <alignment horizontal="right"/>
      <protection locked="0" hidden="1"/>
    </xf>
    <xf numFmtId="0" fontId="38" fillId="0" borderId="0" xfId="1" applyFont="1" applyBorder="1" applyAlignment="1" applyProtection="1">
      <alignment horizontal="left" vertical="top" wrapText="1"/>
      <protection locked="0" hidden="1"/>
    </xf>
    <xf numFmtId="0" fontId="21" fillId="0" borderId="0" xfId="1" applyFont="1" applyBorder="1" applyAlignment="1" applyProtection="1">
      <alignment horizontal="left" vertical="center"/>
      <protection locked="0" hidden="1"/>
    </xf>
    <xf numFmtId="0" fontId="22" fillId="0" borderId="57" xfId="1" applyFont="1" applyBorder="1" applyAlignment="1" applyProtection="1">
      <alignment horizontal="center" vertical="top"/>
      <protection locked="0" hidden="1"/>
    </xf>
    <xf numFmtId="0" fontId="14" fillId="0" borderId="59" xfId="1" applyFont="1" applyBorder="1" applyAlignment="1" applyProtection="1">
      <alignment horizontal="left"/>
      <protection locked="0" hidden="1"/>
    </xf>
    <xf numFmtId="164" fontId="22" fillId="0" borderId="66" xfId="3" applyNumberFormat="1" applyFont="1" applyFill="1" applyBorder="1" applyAlignment="1" applyProtection="1">
      <alignment horizontal="right"/>
      <protection locked="0" hidden="1"/>
    </xf>
    <xf numFmtId="0" fontId="14" fillId="0" borderId="0" xfId="1" applyFont="1" applyBorder="1" applyAlignment="1" applyProtection="1">
      <alignment horizontal="left"/>
      <protection locked="0" hidden="1"/>
    </xf>
    <xf numFmtId="0" fontId="31" fillId="0" borderId="61" xfId="1" applyFont="1" applyBorder="1" applyAlignment="1" applyProtection="1">
      <alignment horizontal="center" vertical="center"/>
      <protection locked="0" hidden="1"/>
    </xf>
    <xf numFmtId="0" fontId="2" fillId="0" borderId="0" xfId="1" applyFont="1" applyBorder="1" applyAlignment="1" applyProtection="1">
      <alignment horizontal="center" wrapText="1"/>
      <protection locked="0" hidden="1"/>
    </xf>
    <xf numFmtId="0" fontId="40" fillId="0" borderId="46" xfId="1" applyFont="1" applyBorder="1" applyAlignment="1" applyProtection="1">
      <alignment horizontal="center"/>
      <protection locked="0" hidden="1"/>
    </xf>
    <xf numFmtId="0" fontId="14" fillId="0" borderId="51" xfId="1" applyFont="1" applyBorder="1" applyAlignment="1" applyProtection="1">
      <alignment horizontal="left"/>
      <protection locked="0" hidden="1"/>
    </xf>
    <xf numFmtId="3" fontId="37" fillId="0" borderId="66" xfId="1" applyNumberFormat="1" applyFont="1" applyBorder="1" applyAlignment="1" applyProtection="1">
      <alignment horizontal="right"/>
      <protection locked="0" hidden="1"/>
    </xf>
    <xf numFmtId="3" fontId="22" fillId="0" borderId="66" xfId="1" applyNumberFormat="1" applyFont="1" applyBorder="1" applyAlignment="1" applyProtection="1">
      <alignment horizontal="right"/>
      <protection locked="0" hidden="1"/>
    </xf>
    <xf numFmtId="164" fontId="22" fillId="0" borderId="68" xfId="3" applyNumberFormat="1" applyFont="1" applyFill="1" applyBorder="1" applyAlignment="1" applyProtection="1">
      <alignment horizontal="right"/>
      <protection locked="0" hidden="1"/>
    </xf>
    <xf numFmtId="3" fontId="22" fillId="0" borderId="64" xfId="1" applyNumberFormat="1" applyFont="1" applyBorder="1" applyAlignment="1" applyProtection="1">
      <alignment horizontal="right"/>
      <protection locked="0" hidden="1"/>
    </xf>
    <xf numFmtId="0" fontId="21" fillId="0" borderId="50" xfId="1" applyFont="1" applyBorder="1" applyAlignment="1" applyProtection="1">
      <alignment horizontal="center"/>
      <protection locked="0" hidden="1"/>
    </xf>
    <xf numFmtId="164" fontId="22" fillId="0" borderId="72" xfId="3" applyNumberFormat="1" applyFont="1" applyFill="1" applyBorder="1" applyAlignment="1" applyProtection="1">
      <alignment horizontal="center"/>
      <protection locked="0" hidden="1"/>
    </xf>
    <xf numFmtId="164" fontId="22" fillId="0" borderId="73" xfId="3" applyNumberFormat="1" applyFont="1" applyFill="1" applyBorder="1" applyAlignment="1" applyProtection="1">
      <alignment horizontal="center"/>
      <protection locked="0" hidden="1"/>
    </xf>
    <xf numFmtId="0" fontId="14" fillId="0" borderId="42" xfId="1" applyFont="1" applyBorder="1" applyAlignment="1" applyProtection="1">
      <alignment horizontal="center" vertical="top" wrapText="1"/>
      <protection locked="0" hidden="1"/>
    </xf>
    <xf numFmtId="0" fontId="14" fillId="0" borderId="43" xfId="1" applyFont="1" applyBorder="1" applyAlignment="1" applyProtection="1">
      <alignment horizontal="center" vertical="top" wrapText="1"/>
      <protection locked="0" hidden="1"/>
    </xf>
    <xf numFmtId="0" fontId="21" fillId="0" borderId="46" xfId="1" applyFont="1" applyBorder="1" applyAlignment="1" applyProtection="1">
      <alignment horizontal="center"/>
      <protection locked="0" hidden="1"/>
    </xf>
    <xf numFmtId="0" fontId="10" fillId="0" borderId="60" xfId="1" applyFont="1" applyBorder="1" applyAlignment="1" applyProtection="1">
      <alignment horizontal="center"/>
      <protection locked="0" hidden="1"/>
    </xf>
    <xf numFmtId="3" fontId="14" fillId="0" borderId="47" xfId="1" applyNumberFormat="1" applyBorder="1" applyAlignment="1" applyProtection="1">
      <alignment horizontal="left"/>
      <protection locked="0" hidden="1"/>
    </xf>
    <xf numFmtId="0" fontId="14" fillId="0" borderId="56" xfId="1" applyBorder="1" applyAlignment="1" applyProtection="1">
      <alignment horizontal="center"/>
      <protection locked="0" hidden="1"/>
    </xf>
    <xf numFmtId="164" fontId="41" fillId="0" borderId="48" xfId="1" applyNumberFormat="1" applyFont="1" applyBorder="1" applyAlignment="1" applyProtection="1">
      <alignment horizontal="left" vertical="center" wrapText="1"/>
      <protection locked="0" hidden="1"/>
    </xf>
    <xf numFmtId="0" fontId="14" fillId="0" borderId="55" xfId="1" applyFont="1" applyBorder="1" applyAlignment="1" applyProtection="1">
      <alignment horizontal="center"/>
      <protection locked="0" hidden="1"/>
    </xf>
    <xf numFmtId="164" fontId="14" fillId="0" borderId="51" xfId="3" applyNumberFormat="1" applyFont="1" applyFill="1" applyBorder="1" applyAlignment="1" applyProtection="1">
      <alignment horizontal="center"/>
      <protection locked="0" hidden="1"/>
    </xf>
    <xf numFmtId="164" fontId="14" fillId="0" borderId="52" xfId="3" applyNumberFormat="1" applyFont="1" applyFill="1" applyBorder="1" applyAlignment="1" applyProtection="1">
      <alignment horizontal="center"/>
      <protection locked="0" hidden="1"/>
    </xf>
    <xf numFmtId="0" fontId="2" fillId="0" borderId="24" xfId="5" applyFont="1" applyBorder="1" applyAlignment="1" applyProtection="1">
      <alignment horizontal="center"/>
      <protection locked="0" hidden="1"/>
    </xf>
    <xf numFmtId="0" fontId="2" fillId="0" borderId="24" xfId="5" applyBorder="1" applyAlignment="1" applyProtection="1">
      <alignment horizontal="center"/>
      <protection locked="0" hidden="1"/>
    </xf>
    <xf numFmtId="0" fontId="0" fillId="0" borderId="24" xfId="5" applyFont="1" applyBorder="1" applyAlignment="1" applyProtection="1">
      <alignment horizontal="center"/>
      <protection locked="0" hidden="1"/>
    </xf>
    <xf numFmtId="0" fontId="42" fillId="0" borderId="25" xfId="4" applyFont="1" applyBorder="1" applyAlignment="1" applyProtection="1">
      <alignment horizontal="left"/>
      <protection locked="0" hidden="1"/>
    </xf>
    <xf numFmtId="0" fontId="42" fillId="0" borderId="32" xfId="4" applyFont="1" applyBorder="1" applyAlignment="1" applyProtection="1">
      <alignment horizontal="left"/>
      <protection locked="0" hidden="1"/>
    </xf>
    <xf numFmtId="0" fontId="2" fillId="0" borderId="46" xfId="1" applyFont="1" applyBorder="1" applyAlignment="1" applyProtection="1">
      <alignment horizontal="center" vertical="top" wrapText="1"/>
      <protection locked="0" hidden="1"/>
    </xf>
    <xf numFmtId="0" fontId="2" fillId="0" borderId="46" xfId="1" applyFont="1" applyBorder="1" applyAlignment="1" applyProtection="1">
      <alignment horizontal="left" vertical="top" wrapText="1"/>
      <protection locked="0" hidden="1"/>
    </xf>
    <xf numFmtId="0" fontId="42" fillId="0" borderId="75" xfId="4" applyFont="1" applyBorder="1" applyAlignment="1" applyProtection="1">
      <alignment horizontal="center" vertical="center" wrapText="1"/>
      <protection locked="0" hidden="1"/>
    </xf>
    <xf numFmtId="0" fontId="42" fillId="0" borderId="76" xfId="4" applyFont="1" applyBorder="1" applyAlignment="1" applyProtection="1">
      <alignment horizontal="center" vertical="center" wrapText="1"/>
      <protection locked="0" hidden="1"/>
    </xf>
    <xf numFmtId="0" fontId="2" fillId="0" borderId="23" xfId="5" applyFont="1" applyBorder="1" applyAlignment="1" applyProtection="1">
      <alignment horizontal="center"/>
      <protection locked="0" hidden="1"/>
    </xf>
    <xf numFmtId="0" fontId="2" fillId="0" borderId="23" xfId="5" applyBorder="1" applyAlignment="1" applyProtection="1">
      <alignment horizontal="center"/>
      <protection locked="0" hidden="1"/>
    </xf>
    <xf numFmtId="0" fontId="46" fillId="6" borderId="70" xfId="5" applyFont="1" applyFill="1" applyBorder="1" applyAlignment="1" applyProtection="1">
      <alignment horizontal="center" vertical="center"/>
      <protection locked="0"/>
    </xf>
    <xf numFmtId="0" fontId="2" fillId="0" borderId="82" xfId="5" applyBorder="1" applyAlignment="1" applyProtection="1">
      <alignment horizontal="center" vertical="center" wrapText="1"/>
      <protection hidden="1"/>
    </xf>
    <xf numFmtId="0" fontId="10" fillId="0" borderId="27" xfId="5" applyFont="1" applyBorder="1" applyAlignment="1" applyProtection="1">
      <alignment horizontal="center" vertical="center"/>
      <protection hidden="1"/>
    </xf>
    <xf numFmtId="0" fontId="10" fillId="0" borderId="35" xfId="5" applyFont="1" applyBorder="1" applyAlignment="1" applyProtection="1">
      <alignment horizontal="center" vertical="center"/>
      <protection hidden="1"/>
    </xf>
    <xf numFmtId="0" fontId="10" fillId="0" borderId="28" xfId="5" applyFont="1" applyBorder="1" applyAlignment="1" applyProtection="1">
      <alignment horizontal="center" vertical="center"/>
      <protection hidden="1"/>
    </xf>
    <xf numFmtId="0" fontId="49" fillId="0" borderId="93" xfId="6" applyFont="1" applyBorder="1" applyAlignment="1" applyProtection="1">
      <alignment horizontal="center"/>
      <protection locked="0" hidden="1"/>
    </xf>
    <xf numFmtId="0" fontId="51" fillId="0" borderId="0" xfId="6" applyFont="1" applyAlignment="1" applyProtection="1">
      <alignment horizontal="center"/>
      <protection locked="0" hidden="1"/>
    </xf>
    <xf numFmtId="0" fontId="8" fillId="0" borderId="0" xfId="6" applyFont="1" applyAlignment="1" applyProtection="1">
      <alignment horizontal="center"/>
      <protection locked="0" hidden="1"/>
    </xf>
    <xf numFmtId="0" fontId="49" fillId="0" borderId="33" xfId="6" applyFont="1" applyBorder="1" applyAlignment="1" applyProtection="1">
      <alignment horizontal="center" vertical="top" wrapText="1"/>
      <protection locked="0" hidden="1"/>
    </xf>
    <xf numFmtId="0" fontId="50" fillId="0" borderId="93" xfId="6" applyBorder="1" applyProtection="1">
      <protection locked="0" hidden="1"/>
    </xf>
    <xf numFmtId="0" fontId="50" fillId="0" borderId="34" xfId="6" applyBorder="1" applyProtection="1">
      <protection locked="0" hidden="1"/>
    </xf>
    <xf numFmtId="0" fontId="50" fillId="0" borderId="75" xfId="6" applyBorder="1" applyProtection="1">
      <protection locked="0" hidden="1"/>
    </xf>
    <xf numFmtId="0" fontId="50" fillId="0" borderId="0" xfId="6" applyProtection="1">
      <protection locked="0" hidden="1"/>
    </xf>
    <xf numFmtId="0" fontId="50" fillId="0" borderId="76" xfId="6" applyBorder="1" applyProtection="1">
      <protection locked="0" hidden="1"/>
    </xf>
    <xf numFmtId="0" fontId="50" fillId="0" borderId="94" xfId="6" applyBorder="1" applyProtection="1">
      <protection locked="0" hidden="1"/>
    </xf>
    <xf numFmtId="0" fontId="50" fillId="0" borderId="23" xfId="6" applyBorder="1" applyProtection="1">
      <protection locked="0" hidden="1"/>
    </xf>
    <xf numFmtId="0" fontId="50" fillId="0" borderId="95" xfId="6" applyBorder="1" applyProtection="1">
      <protection locked="0" hidden="1"/>
    </xf>
    <xf numFmtId="0" fontId="52" fillId="11" borderId="57" xfId="1" applyFont="1" applyFill="1" applyBorder="1" applyAlignment="1" applyProtection="1">
      <alignment horizontal="left" vertical="center"/>
      <protection locked="0" hidden="1"/>
    </xf>
    <xf numFmtId="49" fontId="50" fillId="0" borderId="24" xfId="6" applyNumberFormat="1" applyBorder="1" applyAlignment="1" applyProtection="1">
      <alignment horizontal="center"/>
      <protection locked="0" hidden="1"/>
    </xf>
    <xf numFmtId="0" fontId="50" fillId="0" borderId="24" xfId="6" applyBorder="1" applyAlignment="1" applyProtection="1">
      <alignment horizontal="center"/>
      <protection locked="0" hidden="1"/>
    </xf>
    <xf numFmtId="0" fontId="11" fillId="0" borderId="0" xfId="6" applyFont="1" applyAlignment="1" applyProtection="1">
      <alignment horizontal="left" shrinkToFit="1"/>
      <protection locked="0" hidden="1"/>
    </xf>
    <xf numFmtId="0" fontId="50" fillId="0" borderId="0" xfId="6" applyAlignment="1" applyProtection="1">
      <alignment horizontal="center"/>
      <protection locked="0" hidden="1"/>
    </xf>
    <xf numFmtId="0" fontId="50" fillId="0" borderId="26" xfId="6" applyBorder="1" applyAlignment="1" applyProtection="1">
      <alignment horizontal="center" vertical="center"/>
      <protection locked="0" hidden="1"/>
    </xf>
    <xf numFmtId="0" fontId="50" fillId="0" borderId="74" xfId="6" applyBorder="1" applyAlignment="1" applyProtection="1">
      <alignment horizontal="center" vertical="center"/>
      <protection locked="0" hidden="1"/>
    </xf>
    <xf numFmtId="0" fontId="50" fillId="0" borderId="24" xfId="6" applyBorder="1" applyAlignment="1" applyProtection="1">
      <alignment horizontal="center" vertical="center"/>
      <protection locked="0" hidden="1"/>
    </xf>
    <xf numFmtId="3" fontId="53" fillId="0" borderId="0" xfId="6" applyNumberFormat="1" applyFont="1" applyAlignment="1" applyProtection="1">
      <alignment horizontal="left" shrinkToFit="1"/>
      <protection locked="0" hidden="1"/>
    </xf>
    <xf numFmtId="0" fontId="50" fillId="0" borderId="96" xfId="6" applyBorder="1" applyAlignment="1" applyProtection="1">
      <alignment horizontal="center"/>
      <protection locked="0" hidden="1"/>
    </xf>
    <xf numFmtId="3" fontId="53" fillId="0" borderId="0" xfId="6" applyNumberFormat="1" applyFont="1" applyAlignment="1" applyProtection="1">
      <alignment horizontal="left"/>
      <protection locked="0" hidden="1"/>
    </xf>
    <xf numFmtId="3" fontId="53" fillId="0" borderId="93" xfId="6" applyNumberFormat="1" applyFont="1" applyBorder="1" applyAlignment="1" applyProtection="1">
      <alignment horizontal="left"/>
      <protection locked="0" hidden="1"/>
    </xf>
    <xf numFmtId="0" fontId="50" fillId="0" borderId="0" xfId="6" applyAlignment="1" applyProtection="1">
      <alignment horizontal="center" vertical="center"/>
      <protection locked="0" hidden="1"/>
    </xf>
    <xf numFmtId="0" fontId="54" fillId="0" borderId="0" xfId="6" applyFont="1" applyBorder="1" applyAlignment="1" applyProtection="1">
      <alignment horizontal="left" vertical="center"/>
      <protection locked="0" hidden="1"/>
    </xf>
    <xf numFmtId="0" fontId="55" fillId="0" borderId="0" xfId="6" applyFont="1" applyAlignment="1" applyProtection="1">
      <alignment horizontal="center" vertical="center"/>
      <protection locked="0" hidden="1"/>
    </xf>
    <xf numFmtId="0" fontId="5" fillId="0" borderId="0" xfId="6" applyFont="1" applyAlignment="1" applyProtection="1">
      <alignment horizontal="center" vertical="center"/>
      <protection locked="0" hidden="1"/>
    </xf>
    <xf numFmtId="49" fontId="50" fillId="0" borderId="25" xfId="6" applyNumberFormat="1" applyBorder="1" applyAlignment="1" applyProtection="1">
      <alignment horizontal="center" vertical="center"/>
      <protection locked="0" hidden="1"/>
    </xf>
    <xf numFmtId="0" fontId="50" fillId="0" borderId="97" xfId="6" applyBorder="1" applyAlignment="1" applyProtection="1">
      <alignment horizontal="center" vertical="center"/>
      <protection locked="0" hidden="1"/>
    </xf>
    <xf numFmtId="0" fontId="50" fillId="0" borderId="32" xfId="6" applyBorder="1" applyAlignment="1" applyProtection="1">
      <alignment horizontal="center" vertical="center"/>
      <protection locked="0" hidden="1"/>
    </xf>
    <xf numFmtId="0" fontId="50" fillId="0" borderId="96" xfId="6" applyBorder="1" applyAlignment="1" applyProtection="1">
      <alignment horizontal="center" vertical="center"/>
      <protection locked="0" hidden="1"/>
    </xf>
    <xf numFmtId="3" fontId="50" fillId="0" borderId="96" xfId="6" applyNumberFormat="1" applyBorder="1" applyAlignment="1" applyProtection="1">
      <alignment horizontal="left"/>
      <protection locked="0" hidden="1"/>
    </xf>
    <xf numFmtId="0" fontId="50" fillId="0" borderId="96" xfId="6" applyBorder="1" applyAlignment="1" applyProtection="1">
      <alignment horizontal="left"/>
      <protection locked="0" hidden="1"/>
    </xf>
    <xf numFmtId="0" fontId="2" fillId="0" borderId="0" xfId="5" applyFont="1" applyBorder="1" applyAlignment="1" applyProtection="1">
      <alignment horizontal="left" vertical="center" wrapText="1"/>
      <protection hidden="1"/>
    </xf>
    <xf numFmtId="0" fontId="11" fillId="0" borderId="98" xfId="5" applyFont="1" applyBorder="1" applyAlignment="1" applyProtection="1">
      <alignment horizontal="left" vertical="center"/>
      <protection hidden="1"/>
    </xf>
    <xf numFmtId="0" fontId="60" fillId="0" borderId="27" xfId="2" applyFont="1" applyBorder="1" applyAlignment="1" applyProtection="1">
      <alignment horizontal="center" vertical="center"/>
      <protection hidden="1"/>
    </xf>
    <xf numFmtId="0" fontId="60" fillId="0" borderId="35" xfId="2" applyFont="1" applyBorder="1" applyAlignment="1" applyProtection="1">
      <alignment horizontal="center" vertical="center"/>
      <protection hidden="1"/>
    </xf>
    <xf numFmtId="0" fontId="60" fillId="0" borderId="28" xfId="2" applyFont="1" applyBorder="1" applyAlignment="1" applyProtection="1">
      <alignment horizontal="center" vertical="center"/>
      <protection hidden="1"/>
    </xf>
    <xf numFmtId="0" fontId="56" fillId="0" borderId="0" xfId="5" applyFont="1" applyBorder="1" applyAlignment="1" applyProtection="1">
      <alignment horizontal="left"/>
      <protection locked="0" hidden="1"/>
    </xf>
    <xf numFmtId="0" fontId="56" fillId="0" borderId="0" xfId="5" applyFont="1" applyBorder="1" applyAlignment="1" applyProtection="1">
      <alignment horizontal="right"/>
      <protection hidden="1"/>
    </xf>
    <xf numFmtId="0" fontId="58" fillId="0" borderId="0" xfId="5" applyFont="1" applyBorder="1" applyAlignment="1" applyProtection="1">
      <alignment horizontal="center"/>
      <protection hidden="1"/>
    </xf>
    <xf numFmtId="0" fontId="2" fillId="0" borderId="0" xfId="5" applyFont="1" applyBorder="1" applyAlignment="1" applyProtection="1">
      <alignment horizontal="center" vertical="center" wrapText="1"/>
      <protection hidden="1"/>
    </xf>
    <xf numFmtId="0" fontId="11" fillId="0" borderId="0" xfId="5" applyFont="1" applyBorder="1" applyAlignment="1" applyProtection="1">
      <alignment horizontal="right" vertical="center" wrapText="1"/>
      <protection hidden="1"/>
    </xf>
    <xf numFmtId="0" fontId="49" fillId="0" borderId="93" xfId="12" applyFont="1" applyBorder="1" applyAlignment="1" applyProtection="1">
      <alignment horizontal="left"/>
      <protection hidden="1"/>
    </xf>
    <xf numFmtId="0" fontId="63" fillId="0" borderId="104" xfId="12" applyFont="1" applyFill="1" applyBorder="1" applyAlignment="1" applyProtection="1">
      <alignment horizontal="center"/>
      <protection hidden="1"/>
    </xf>
    <xf numFmtId="0" fontId="63" fillId="0" borderId="0" xfId="12" applyFont="1" applyFill="1" applyBorder="1" applyAlignment="1" applyProtection="1">
      <alignment horizontal="center"/>
      <protection hidden="1"/>
    </xf>
    <xf numFmtId="0" fontId="63" fillId="0" borderId="105" xfId="12" applyFont="1" applyFill="1" applyBorder="1" applyAlignment="1" applyProtection="1">
      <alignment horizontal="center"/>
      <protection hidden="1"/>
    </xf>
    <xf numFmtId="0" fontId="65" fillId="0" borderId="104" xfId="12" applyFont="1" applyBorder="1" applyAlignment="1" applyProtection="1">
      <alignment horizontal="center"/>
      <protection hidden="1"/>
    </xf>
    <xf numFmtId="0" fontId="65" fillId="0" borderId="0" xfId="12" applyFont="1" applyBorder="1" applyAlignment="1" applyProtection="1">
      <alignment horizontal="center"/>
      <protection hidden="1"/>
    </xf>
    <xf numFmtId="0" fontId="65" fillId="0" borderId="105" xfId="12" applyFont="1" applyBorder="1" applyAlignment="1" applyProtection="1">
      <alignment horizontal="center"/>
      <protection hidden="1"/>
    </xf>
    <xf numFmtId="0" fontId="2" fillId="0" borderId="104" xfId="12" applyFont="1" applyBorder="1" applyAlignment="1" applyProtection="1">
      <alignment horizontal="center"/>
      <protection hidden="1"/>
    </xf>
    <xf numFmtId="0" fontId="2" fillId="0" borderId="0" xfId="12" applyFont="1" applyBorder="1" applyAlignment="1" applyProtection="1">
      <alignment horizontal="center"/>
      <protection hidden="1"/>
    </xf>
    <xf numFmtId="0" fontId="2" fillId="0" borderId="105" xfId="12" applyFont="1" applyBorder="1" applyAlignment="1" applyProtection="1">
      <alignment horizontal="center"/>
      <protection hidden="1"/>
    </xf>
    <xf numFmtId="0" fontId="10" fillId="0" borderId="104" xfId="12" applyFont="1" applyBorder="1" applyAlignment="1" applyProtection="1">
      <alignment horizontal="center"/>
      <protection hidden="1"/>
    </xf>
    <xf numFmtId="0" fontId="10" fillId="0" borderId="0" xfId="12" applyFont="1" applyBorder="1" applyAlignment="1" applyProtection="1">
      <alignment horizontal="center"/>
      <protection hidden="1"/>
    </xf>
    <xf numFmtId="0" fontId="10" fillId="0" borderId="105" xfId="12" applyFont="1" applyBorder="1" applyAlignment="1" applyProtection="1">
      <alignment horizontal="center"/>
      <protection hidden="1"/>
    </xf>
    <xf numFmtId="0" fontId="49" fillId="0" borderId="0" xfId="12" applyFont="1" applyBorder="1" applyAlignment="1" applyProtection="1">
      <protection hidden="1"/>
    </xf>
    <xf numFmtId="0" fontId="31" fillId="0" borderId="114" xfId="12" applyFont="1" applyFill="1" applyBorder="1" applyAlignment="1" applyProtection="1">
      <alignment horizontal="center" vertical="center"/>
      <protection hidden="1"/>
    </xf>
    <xf numFmtId="0" fontId="31" fillId="0" borderId="116" xfId="12" applyFont="1" applyFill="1" applyBorder="1" applyAlignment="1" applyProtection="1">
      <alignment horizontal="center" vertical="center"/>
      <protection hidden="1"/>
    </xf>
    <xf numFmtId="0" fontId="31" fillId="0" borderId="115" xfId="12" applyFont="1" applyFill="1" applyBorder="1" applyAlignment="1" applyProtection="1">
      <alignment horizontal="center" vertical="center" wrapText="1"/>
      <protection hidden="1"/>
    </xf>
    <xf numFmtId="0" fontId="31" fillId="0" borderId="117" xfId="12" applyFont="1" applyFill="1" applyBorder="1" applyAlignment="1" applyProtection="1">
      <alignment horizontal="center" vertical="center" wrapText="1"/>
      <protection hidden="1"/>
    </xf>
    <xf numFmtId="0" fontId="2" fillId="0" borderId="121" xfId="12" applyFont="1" applyBorder="1" applyAlignment="1" applyProtection="1">
      <alignment horizontal="center" vertical="center"/>
      <protection hidden="1"/>
    </xf>
    <xf numFmtId="0" fontId="2" fillId="0" borderId="97" xfId="12" applyFont="1" applyBorder="1" applyAlignment="1" applyProtection="1">
      <alignment horizontal="center" vertical="center"/>
      <protection hidden="1"/>
    </xf>
    <xf numFmtId="0" fontId="2" fillId="0" borderId="32" xfId="12" applyFont="1" applyBorder="1" applyAlignment="1" applyProtection="1">
      <alignment horizontal="center" vertical="center"/>
      <protection hidden="1"/>
    </xf>
    <xf numFmtId="41" fontId="67" fillId="0" borderId="0" xfId="12" applyNumberFormat="1" applyFont="1" applyBorder="1" applyAlignment="1" applyProtection="1">
      <alignment horizontal="left"/>
      <protection hidden="1"/>
    </xf>
    <xf numFmtId="41" fontId="67" fillId="0" borderId="105" xfId="12" applyNumberFormat="1" applyFont="1" applyBorder="1" applyAlignment="1" applyProtection="1">
      <alignment horizontal="left"/>
      <protection hidden="1"/>
    </xf>
    <xf numFmtId="0" fontId="5" fillId="0" borderId="104" xfId="12" applyFont="1" applyBorder="1" applyAlignment="1" applyProtection="1">
      <alignment horizontal="left" vertical="center" wrapText="1"/>
      <protection hidden="1"/>
    </xf>
    <xf numFmtId="0" fontId="5" fillId="0" borderId="0" xfId="12" applyFont="1" applyBorder="1" applyAlignment="1" applyProtection="1">
      <alignment horizontal="left" vertical="center" wrapText="1"/>
      <protection hidden="1"/>
    </xf>
    <xf numFmtId="0" fontId="5" fillId="0" borderId="105" xfId="12" applyFont="1" applyBorder="1" applyAlignment="1" applyProtection="1">
      <alignment horizontal="left" vertical="center" wrapText="1"/>
      <protection hidden="1"/>
    </xf>
    <xf numFmtId="0" fontId="2" fillId="0" borderId="123" xfId="12" applyFont="1" applyBorder="1" applyAlignment="1" applyProtection="1">
      <alignment horizontal="center"/>
      <protection hidden="1"/>
    </xf>
    <xf numFmtId="0" fontId="2" fillId="0" borderId="124" xfId="12" applyFont="1" applyBorder="1" applyAlignment="1" applyProtection="1">
      <alignment horizontal="center"/>
      <protection hidden="1"/>
    </xf>
    <xf numFmtId="0" fontId="56" fillId="0" borderId="0" xfId="5" applyFont="1" applyBorder="1" applyAlignment="1" applyProtection="1">
      <alignment horizontal="left"/>
      <protection hidden="1"/>
    </xf>
    <xf numFmtId="0" fontId="11" fillId="0" borderId="0" xfId="5" applyFont="1" applyBorder="1" applyAlignment="1" applyProtection="1">
      <alignment horizontal="left" vertical="center"/>
      <protection hidden="1"/>
    </xf>
  </cellXfs>
  <cellStyles count="16">
    <cellStyle name="Comma 2" xfId="3"/>
    <cellStyle name="Comma 3" xfId="7"/>
    <cellStyle name="Comma 3 2" xfId="8"/>
    <cellStyle name="Comma 3_forms" xfId="9"/>
    <cellStyle name="Hyperlink" xfId="15" builtinId="8"/>
    <cellStyle name="Normal" xfId="0" builtinId="0"/>
    <cellStyle name="Normal 2" xfId="2"/>
    <cellStyle name="Normal 2 2" xfId="1"/>
    <cellStyle name="Normal 2 3" xfId="10"/>
    <cellStyle name="Normal 2_forms" xfId="11"/>
    <cellStyle name="Normal 3" xfId="12"/>
    <cellStyle name="Normal 3 2" xfId="5"/>
    <cellStyle name="Normal 3_Elementary" xfId="13"/>
    <cellStyle name="Normal 4" xfId="4"/>
    <cellStyle name="Normal 5" xfId="14"/>
    <cellStyle name="Normal 6" xfId="6"/>
  </cellStyles>
  <dxfs count="0"/>
  <tableStyles count="0" defaultTableStyle="TableStyleMedium9" defaultPivotStyle="PivotStyleLight16"/>
  <colors>
    <mruColors>
      <color rgb="FFE60000"/>
      <color rgb="FFDA0000"/>
      <color rgb="FFEE0000"/>
      <color rgb="FFFFFFCC"/>
      <color rgb="FF007434"/>
      <color rgb="FFFF7979"/>
      <color rgb="FF580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123825</xdr:rowOff>
    </xdr:from>
    <xdr:to>
      <xdr:col>3</xdr:col>
      <xdr:colOff>533400</xdr:colOff>
      <xdr:row>0</xdr:row>
      <xdr:rowOff>619125</xdr:rowOff>
    </xdr:to>
    <xdr:pic>
      <xdr:nvPicPr>
        <xdr:cNvPr id="2" name="Picture 1" descr="UNIONTRANS2.gif"/>
        <xdr:cNvPicPr>
          <a:picLocks noChangeAspect="1"/>
        </xdr:cNvPicPr>
      </xdr:nvPicPr>
      <xdr:blipFill>
        <a:blip xmlns:r="http://schemas.openxmlformats.org/officeDocument/2006/relationships" r:embed="rId1" cstate="print"/>
        <a:srcRect/>
        <a:stretch>
          <a:fillRect/>
        </a:stretch>
      </xdr:blipFill>
      <xdr:spPr bwMode="auto">
        <a:xfrm>
          <a:off x="428625" y="123825"/>
          <a:ext cx="533400" cy="495300"/>
        </a:xfrm>
        <a:prstGeom prst="rect">
          <a:avLst/>
        </a:prstGeom>
        <a:noFill/>
        <a:ln w="9525">
          <a:noFill/>
          <a:miter lim="800000"/>
          <a:headEnd/>
          <a:tailEnd/>
        </a:ln>
      </xdr:spPr>
    </xdr:pic>
    <xdr:clientData/>
  </xdr:twoCellAnchor>
  <xdr:twoCellAnchor editAs="oneCell">
    <xdr:from>
      <xdr:col>12</xdr:col>
      <xdr:colOff>1638300</xdr:colOff>
      <xdr:row>0</xdr:row>
      <xdr:rowOff>104775</xdr:rowOff>
    </xdr:from>
    <xdr:to>
      <xdr:col>13</xdr:col>
      <xdr:colOff>209550</xdr:colOff>
      <xdr:row>0</xdr:row>
      <xdr:rowOff>600075</xdr:rowOff>
    </xdr:to>
    <xdr:pic>
      <xdr:nvPicPr>
        <xdr:cNvPr id="3" name="Picture 1" descr="UNIONTRANS2.gif"/>
        <xdr:cNvPicPr>
          <a:picLocks noChangeAspect="1"/>
        </xdr:cNvPicPr>
      </xdr:nvPicPr>
      <xdr:blipFill>
        <a:blip xmlns:r="http://schemas.openxmlformats.org/officeDocument/2006/relationships" r:embed="rId1" cstate="print"/>
        <a:srcRect/>
        <a:stretch>
          <a:fillRect/>
        </a:stretch>
      </xdr:blipFill>
      <xdr:spPr bwMode="auto">
        <a:xfrm>
          <a:off x="6591300" y="104775"/>
          <a:ext cx="53340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322199</xdr:colOff>
      <xdr:row>0</xdr:row>
      <xdr:rowOff>76200</xdr:rowOff>
    </xdr:from>
    <xdr:ext cx="6550576" cy="530658"/>
    <xdr:sp macro="" textlink="">
      <xdr:nvSpPr>
        <xdr:cNvPr id="2" name="Rectangle 1"/>
        <xdr:cNvSpPr/>
      </xdr:nvSpPr>
      <xdr:spPr>
        <a:xfrm>
          <a:off x="3074924" y="76200"/>
          <a:ext cx="6550576" cy="530658"/>
        </a:xfrm>
        <a:prstGeom prst="rect">
          <a:avLst/>
        </a:prstGeom>
        <a:solidFill>
          <a:schemeClr val="tx2">
            <a:lumMod val="40000"/>
            <a:lumOff val="60000"/>
          </a:schemeClr>
        </a:solid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C.S.S PRINCPAL AMOUNT </a:t>
          </a:r>
          <a:r>
            <a:rPr lang="en-US" sz="28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bill</a:t>
          </a:r>
          <a:endPar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247650</xdr:colOff>
      <xdr:row>0</xdr:row>
      <xdr:rowOff>9525</xdr:rowOff>
    </xdr:from>
    <xdr:to>
      <xdr:col>4</xdr:col>
      <xdr:colOff>381000</xdr:colOff>
      <xdr:row>1</xdr:row>
      <xdr:rowOff>0</xdr:rowOff>
    </xdr:to>
    <xdr:pic>
      <xdr:nvPicPr>
        <xdr:cNvPr id="3" name="Picture 2" descr="UTF-Final-Colour copy.gif"/>
        <xdr:cNvPicPr>
          <a:picLocks noChangeAspect="1"/>
        </xdr:cNvPicPr>
      </xdr:nvPicPr>
      <xdr:blipFill>
        <a:blip xmlns:r="http://schemas.openxmlformats.org/officeDocument/2006/relationships" r:embed="rId1" cstate="print"/>
        <a:srcRect/>
        <a:stretch>
          <a:fillRect/>
        </a:stretch>
      </xdr:blipFill>
      <xdr:spPr bwMode="auto">
        <a:xfrm>
          <a:off x="1343025" y="9525"/>
          <a:ext cx="714375" cy="666750"/>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30</xdr:col>
      <xdr:colOff>457200</xdr:colOff>
      <xdr:row>0</xdr:row>
      <xdr:rowOff>666750</xdr:rowOff>
    </xdr:to>
    <xdr:pic>
      <xdr:nvPicPr>
        <xdr:cNvPr id="4" name="Picture 3" descr="UTF-Final-Colour copy.gif"/>
        <xdr:cNvPicPr>
          <a:picLocks noChangeAspect="1"/>
        </xdr:cNvPicPr>
      </xdr:nvPicPr>
      <xdr:blipFill>
        <a:blip xmlns:r="http://schemas.openxmlformats.org/officeDocument/2006/relationships" r:embed="rId1" cstate="print"/>
        <a:srcRect/>
        <a:stretch>
          <a:fillRect/>
        </a:stretch>
      </xdr:blipFill>
      <xdr:spPr bwMode="auto">
        <a:xfrm>
          <a:off x="11372850" y="0"/>
          <a:ext cx="714375"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32</xdr:row>
      <xdr:rowOff>57150</xdr:rowOff>
    </xdr:from>
    <xdr:to>
      <xdr:col>0</xdr:col>
      <xdr:colOff>647700</xdr:colOff>
      <xdr:row>35</xdr:row>
      <xdr:rowOff>9525</xdr:rowOff>
    </xdr:to>
    <xdr:sp macro="" textlink="">
      <xdr:nvSpPr>
        <xdr:cNvPr id="2" name="Oval 3"/>
        <xdr:cNvSpPr>
          <a:spLocks noChangeArrowheads="1"/>
        </xdr:cNvSpPr>
      </xdr:nvSpPr>
      <xdr:spPr bwMode="auto">
        <a:xfrm>
          <a:off x="180975" y="5591175"/>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32</xdr:row>
      <xdr:rowOff>76200</xdr:rowOff>
    </xdr:from>
    <xdr:to>
      <xdr:col>12</xdr:col>
      <xdr:colOff>314325</xdr:colOff>
      <xdr:row>35</xdr:row>
      <xdr:rowOff>47625</xdr:rowOff>
    </xdr:to>
    <xdr:sp macro="" textlink="">
      <xdr:nvSpPr>
        <xdr:cNvPr id="3" name="Oval 5"/>
        <xdr:cNvSpPr>
          <a:spLocks noChangeArrowheads="1"/>
        </xdr:cNvSpPr>
      </xdr:nvSpPr>
      <xdr:spPr bwMode="auto">
        <a:xfrm>
          <a:off x="4514850" y="5610225"/>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0</xdr:col>
      <xdr:colOff>180975</xdr:colOff>
      <xdr:row>314</xdr:row>
      <xdr:rowOff>57150</xdr:rowOff>
    </xdr:from>
    <xdr:to>
      <xdr:col>0</xdr:col>
      <xdr:colOff>647700</xdr:colOff>
      <xdr:row>317</xdr:row>
      <xdr:rowOff>9525</xdr:rowOff>
    </xdr:to>
    <xdr:sp macro="" textlink="">
      <xdr:nvSpPr>
        <xdr:cNvPr id="4" name="Oval 17"/>
        <xdr:cNvSpPr>
          <a:spLocks noChangeArrowheads="1"/>
        </xdr:cNvSpPr>
      </xdr:nvSpPr>
      <xdr:spPr bwMode="auto">
        <a:xfrm>
          <a:off x="180975" y="51796950"/>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314</xdr:row>
      <xdr:rowOff>76200</xdr:rowOff>
    </xdr:from>
    <xdr:to>
      <xdr:col>12</xdr:col>
      <xdr:colOff>314325</xdr:colOff>
      <xdr:row>317</xdr:row>
      <xdr:rowOff>47625</xdr:rowOff>
    </xdr:to>
    <xdr:sp macro="" textlink="">
      <xdr:nvSpPr>
        <xdr:cNvPr id="5" name="Oval 18"/>
        <xdr:cNvSpPr>
          <a:spLocks noChangeArrowheads="1"/>
        </xdr:cNvSpPr>
      </xdr:nvSpPr>
      <xdr:spPr bwMode="auto">
        <a:xfrm>
          <a:off x="4514850" y="51816000"/>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322199</xdr:colOff>
      <xdr:row>0</xdr:row>
      <xdr:rowOff>76200</xdr:rowOff>
    </xdr:from>
    <xdr:ext cx="6550576" cy="530658"/>
    <xdr:sp macro="" textlink="">
      <xdr:nvSpPr>
        <xdr:cNvPr id="2" name="Rectangle 1"/>
        <xdr:cNvSpPr/>
      </xdr:nvSpPr>
      <xdr:spPr>
        <a:xfrm>
          <a:off x="3074924" y="76200"/>
          <a:ext cx="6550576" cy="530658"/>
        </a:xfrm>
        <a:prstGeom prst="rect">
          <a:avLst/>
        </a:prstGeom>
        <a:solidFill>
          <a:schemeClr val="tx2">
            <a:lumMod val="40000"/>
            <a:lumOff val="60000"/>
          </a:schemeClr>
        </a:solid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C.S.S INTREST AMOUNT </a:t>
          </a:r>
          <a:r>
            <a:rPr lang="en-US" sz="28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Bill</a:t>
          </a:r>
          <a:endPar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247650</xdr:colOff>
      <xdr:row>0</xdr:row>
      <xdr:rowOff>9525</xdr:rowOff>
    </xdr:from>
    <xdr:to>
      <xdr:col>4</xdr:col>
      <xdr:colOff>381000</xdr:colOff>
      <xdr:row>1</xdr:row>
      <xdr:rowOff>0</xdr:rowOff>
    </xdr:to>
    <xdr:pic>
      <xdr:nvPicPr>
        <xdr:cNvPr id="3" name="Picture 2" descr="UTF-Final-Colour copy.gif"/>
        <xdr:cNvPicPr>
          <a:picLocks noChangeAspect="1"/>
        </xdr:cNvPicPr>
      </xdr:nvPicPr>
      <xdr:blipFill>
        <a:blip xmlns:r="http://schemas.openxmlformats.org/officeDocument/2006/relationships" r:embed="rId1" cstate="print"/>
        <a:srcRect/>
        <a:stretch>
          <a:fillRect/>
        </a:stretch>
      </xdr:blipFill>
      <xdr:spPr bwMode="auto">
        <a:xfrm>
          <a:off x="1343025" y="9525"/>
          <a:ext cx="714375" cy="666750"/>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30</xdr:col>
      <xdr:colOff>457200</xdr:colOff>
      <xdr:row>0</xdr:row>
      <xdr:rowOff>666750</xdr:rowOff>
    </xdr:to>
    <xdr:pic>
      <xdr:nvPicPr>
        <xdr:cNvPr id="4" name="Picture 3" descr="UTF-Final-Colour copy.gif"/>
        <xdr:cNvPicPr>
          <a:picLocks noChangeAspect="1"/>
        </xdr:cNvPicPr>
      </xdr:nvPicPr>
      <xdr:blipFill>
        <a:blip xmlns:r="http://schemas.openxmlformats.org/officeDocument/2006/relationships" r:embed="rId1" cstate="print"/>
        <a:srcRect/>
        <a:stretch>
          <a:fillRect/>
        </a:stretch>
      </xdr:blipFill>
      <xdr:spPr bwMode="auto">
        <a:xfrm>
          <a:off x="11372850" y="0"/>
          <a:ext cx="714375"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32</xdr:row>
      <xdr:rowOff>57150</xdr:rowOff>
    </xdr:from>
    <xdr:to>
      <xdr:col>0</xdr:col>
      <xdr:colOff>647700</xdr:colOff>
      <xdr:row>35</xdr:row>
      <xdr:rowOff>9525</xdr:rowOff>
    </xdr:to>
    <xdr:sp macro="" textlink="">
      <xdr:nvSpPr>
        <xdr:cNvPr id="2" name="Oval 3"/>
        <xdr:cNvSpPr>
          <a:spLocks noChangeArrowheads="1"/>
        </xdr:cNvSpPr>
      </xdr:nvSpPr>
      <xdr:spPr bwMode="auto">
        <a:xfrm>
          <a:off x="180975" y="5591175"/>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32</xdr:row>
      <xdr:rowOff>76200</xdr:rowOff>
    </xdr:from>
    <xdr:to>
      <xdr:col>12</xdr:col>
      <xdr:colOff>314325</xdr:colOff>
      <xdr:row>35</xdr:row>
      <xdr:rowOff>47625</xdr:rowOff>
    </xdr:to>
    <xdr:sp macro="" textlink="">
      <xdr:nvSpPr>
        <xdr:cNvPr id="3" name="Oval 5"/>
        <xdr:cNvSpPr>
          <a:spLocks noChangeArrowheads="1"/>
        </xdr:cNvSpPr>
      </xdr:nvSpPr>
      <xdr:spPr bwMode="auto">
        <a:xfrm>
          <a:off x="4514850" y="5610225"/>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0</xdr:col>
      <xdr:colOff>180975</xdr:colOff>
      <xdr:row>314</xdr:row>
      <xdr:rowOff>57150</xdr:rowOff>
    </xdr:from>
    <xdr:to>
      <xdr:col>0</xdr:col>
      <xdr:colOff>647700</xdr:colOff>
      <xdr:row>317</xdr:row>
      <xdr:rowOff>9525</xdr:rowOff>
    </xdr:to>
    <xdr:sp macro="" textlink="">
      <xdr:nvSpPr>
        <xdr:cNvPr id="4" name="Oval 17"/>
        <xdr:cNvSpPr>
          <a:spLocks noChangeArrowheads="1"/>
        </xdr:cNvSpPr>
      </xdr:nvSpPr>
      <xdr:spPr bwMode="auto">
        <a:xfrm>
          <a:off x="180975" y="51796950"/>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314</xdr:row>
      <xdr:rowOff>76200</xdr:rowOff>
    </xdr:from>
    <xdr:to>
      <xdr:col>12</xdr:col>
      <xdr:colOff>314325</xdr:colOff>
      <xdr:row>317</xdr:row>
      <xdr:rowOff>47625</xdr:rowOff>
    </xdr:to>
    <xdr:sp macro="" textlink="">
      <xdr:nvSpPr>
        <xdr:cNvPr id="5" name="Oval 18"/>
        <xdr:cNvSpPr>
          <a:spLocks noChangeArrowheads="1"/>
        </xdr:cNvSpPr>
      </xdr:nvSpPr>
      <xdr:spPr bwMode="auto">
        <a:xfrm>
          <a:off x="4514850" y="51816000"/>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Projects/PAYBI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47front"/>
      <sheetName val="APTC Back Page"/>
      <sheetName val="101&amp;Token"/>
      <sheetName val="Annexure-I"/>
      <sheetName val="PT"/>
      <sheetName val="GIS"/>
      <sheetName val="APGLI"/>
      <sheetName val="GPF"/>
      <sheetName val="CPS"/>
      <sheetName val="CSS"/>
      <sheetName val="101"/>
      <sheetName val="Paper token"/>
    </sheetNames>
    <sheetDataSet>
      <sheetData sheetId="0">
        <row r="11">
          <cell r="S11" t="str">
            <v>06171802001</v>
          </cell>
        </row>
      </sheetData>
      <sheetData sheetId="1">
        <row r="2">
          <cell r="L2" t="str">
            <v>Z.P.P.F</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Y44"/>
  <sheetViews>
    <sheetView showGridLines="0" showRowColHeaders="0" tabSelected="1" workbookViewId="0">
      <pane ySplit="1" topLeftCell="A2" activePane="bottomLeft" state="frozen"/>
      <selection pane="bottomLeft" activeCell="G6" sqref="G6"/>
    </sheetView>
  </sheetViews>
  <sheetFormatPr defaultColWidth="0" defaultRowHeight="0" customHeight="1" zeroHeight="1"/>
  <cols>
    <col min="1" max="1" width="2.28515625" style="3" customWidth="1"/>
    <col min="2" max="2" width="2.7109375" style="3" customWidth="1"/>
    <col min="3" max="3" width="3.7109375" style="3" customWidth="1"/>
    <col min="4" max="4" width="8.5703125" style="3" customWidth="1"/>
    <col min="5" max="5" width="15.7109375" style="3" customWidth="1"/>
    <col min="6" max="6" width="9.85546875" style="3" bestFit="1" customWidth="1"/>
    <col min="7" max="7" width="16.7109375" style="3" bestFit="1" customWidth="1"/>
    <col min="8" max="8" width="10.7109375" style="3" customWidth="1"/>
    <col min="9" max="9" width="12.5703125" style="3" bestFit="1" customWidth="1"/>
    <col min="10" max="10" width="10.5703125" style="3" customWidth="1"/>
    <col min="11" max="11" width="11.85546875" style="3" customWidth="1"/>
    <col min="12" max="12" width="3.85546875" style="213" customWidth="1"/>
    <col min="13" max="13" width="29.42578125" style="213" bestFit="1" customWidth="1"/>
    <col min="14" max="14" width="5.42578125" style="213" customWidth="1"/>
    <col min="15" max="15" width="4.85546875" style="3" customWidth="1"/>
    <col min="16" max="17" width="9.140625" style="397" hidden="1" customWidth="1"/>
    <col min="18" max="18" width="5" style="397" hidden="1" customWidth="1"/>
    <col min="19" max="19" width="5.28515625" style="397" hidden="1" customWidth="1"/>
    <col min="20" max="20" width="9.140625" style="397" hidden="1" customWidth="1"/>
    <col min="21" max="21" width="3.42578125" style="3" customWidth="1"/>
    <col min="22" max="257" width="9.140625" style="3" hidden="1" customWidth="1"/>
    <col min="258" max="259" width="4.7109375" style="3" hidden="1" customWidth="1"/>
    <col min="260" max="16384" width="9.140625" style="3" hidden="1"/>
  </cols>
  <sheetData>
    <row r="1" spans="1:21" ht="52.5" customHeight="1">
      <c r="A1" s="1"/>
      <c r="B1" s="197"/>
      <c r="C1" s="422" t="s">
        <v>0</v>
      </c>
      <c r="D1" s="422"/>
      <c r="E1" s="422"/>
      <c r="F1" s="422"/>
      <c r="G1" s="422"/>
      <c r="H1" s="422"/>
      <c r="I1" s="422"/>
      <c r="J1" s="422"/>
      <c r="K1" s="422"/>
      <c r="L1" s="422"/>
      <c r="M1" s="422"/>
      <c r="N1" s="422"/>
      <c r="O1" s="2"/>
      <c r="Q1" s="397">
        <v>1</v>
      </c>
      <c r="R1" s="397" t="s">
        <v>423</v>
      </c>
      <c r="S1" s="397">
        <v>31</v>
      </c>
      <c r="U1" s="400"/>
    </row>
    <row r="2" spans="1:21" ht="15">
      <c r="A2" s="1"/>
      <c r="B2" s="197"/>
      <c r="C2" s="4"/>
      <c r="D2" s="5" t="s">
        <v>1</v>
      </c>
      <c r="E2" s="4"/>
      <c r="F2" s="47" t="s">
        <v>2</v>
      </c>
      <c r="G2" s="230" t="s">
        <v>437</v>
      </c>
      <c r="H2" s="231"/>
      <c r="I2" s="231"/>
      <c r="J2" s="232"/>
      <c r="K2" s="195"/>
      <c r="L2" s="214"/>
      <c r="M2" s="405" t="s">
        <v>397</v>
      </c>
      <c r="N2" s="211"/>
      <c r="O2" s="1"/>
      <c r="Q2" s="397">
        <v>2</v>
      </c>
      <c r="R2" s="397" t="s">
        <v>424</v>
      </c>
      <c r="S2" s="397">
        <v>28</v>
      </c>
      <c r="U2" s="400"/>
    </row>
    <row r="3" spans="1:21" ht="15.95" customHeight="1">
      <c r="A3" s="1"/>
      <c r="B3" s="197"/>
      <c r="C3" s="4"/>
      <c r="D3" s="5" t="s">
        <v>3</v>
      </c>
      <c r="E3" s="6"/>
      <c r="F3" s="6"/>
      <c r="G3" s="230" t="s">
        <v>412</v>
      </c>
      <c r="H3" s="231"/>
      <c r="I3" s="231"/>
      <c r="J3" s="232"/>
      <c r="K3" s="195"/>
      <c r="L3" s="214"/>
      <c r="M3" s="405" t="s">
        <v>398</v>
      </c>
      <c r="N3" s="214"/>
      <c r="O3" s="1"/>
      <c r="Q3" s="397">
        <v>3</v>
      </c>
      <c r="R3" s="398" t="s">
        <v>4</v>
      </c>
      <c r="S3" s="397">
        <v>31</v>
      </c>
      <c r="U3" s="400"/>
    </row>
    <row r="4" spans="1:21" ht="15.95" customHeight="1">
      <c r="A4" s="1"/>
      <c r="B4" s="197"/>
      <c r="C4" s="4"/>
      <c r="D4" s="5" t="s">
        <v>5</v>
      </c>
      <c r="E4" s="6"/>
      <c r="F4" s="6"/>
      <c r="G4" s="233" t="s">
        <v>413</v>
      </c>
      <c r="H4" s="234"/>
      <c r="I4" s="234"/>
      <c r="J4" s="235"/>
      <c r="K4" s="195"/>
      <c r="L4" s="214"/>
      <c r="M4" s="405" t="s">
        <v>399</v>
      </c>
      <c r="N4" s="214"/>
      <c r="O4" s="1"/>
      <c r="Q4" s="397">
        <v>4</v>
      </c>
      <c r="R4" s="398" t="s">
        <v>6</v>
      </c>
      <c r="S4" s="397">
        <v>30</v>
      </c>
      <c r="U4" s="400"/>
    </row>
    <row r="5" spans="1:21" ht="15.95" customHeight="1">
      <c r="A5" s="1"/>
      <c r="B5" s="197"/>
      <c r="C5" s="4"/>
      <c r="D5" s="5" t="s">
        <v>435</v>
      </c>
      <c r="E5" s="6"/>
      <c r="F5" s="6"/>
      <c r="G5" s="427" t="s">
        <v>443</v>
      </c>
      <c r="H5" s="428"/>
      <c r="I5" s="428"/>
      <c r="J5" s="429"/>
      <c r="K5" s="195"/>
      <c r="L5" s="214"/>
      <c r="M5" s="405" t="s">
        <v>400</v>
      </c>
      <c r="N5" s="214"/>
      <c r="O5" s="1"/>
      <c r="Q5" s="397">
        <v>5</v>
      </c>
      <c r="R5" s="398" t="s">
        <v>8</v>
      </c>
      <c r="S5" s="397">
        <v>31</v>
      </c>
      <c r="U5" s="400"/>
    </row>
    <row r="6" spans="1:21" ht="15.95" customHeight="1" thickBot="1">
      <c r="A6" s="1"/>
      <c r="B6" s="197"/>
      <c r="C6" s="9"/>
      <c r="D6" s="10" t="s">
        <v>7</v>
      </c>
      <c r="E6" s="11"/>
      <c r="F6" s="11"/>
      <c r="G6" s="236" t="s">
        <v>414</v>
      </c>
      <c r="H6" s="237"/>
      <c r="I6" s="237"/>
      <c r="J6" s="404"/>
      <c r="K6" s="195"/>
      <c r="L6" s="214"/>
      <c r="M6" s="405" t="s">
        <v>401</v>
      </c>
      <c r="N6" s="214"/>
      <c r="O6" s="12"/>
      <c r="Q6" s="397">
        <v>6</v>
      </c>
      <c r="R6" s="398" t="s">
        <v>10</v>
      </c>
      <c r="S6" s="397">
        <v>30</v>
      </c>
      <c r="U6" s="400"/>
    </row>
    <row r="7" spans="1:21" ht="15.95" customHeight="1" thickTop="1">
      <c r="A7" s="1"/>
      <c r="B7" s="197"/>
      <c r="C7" s="4"/>
      <c r="D7" s="5" t="s">
        <v>9</v>
      </c>
      <c r="E7" s="4"/>
      <c r="F7" s="47" t="s">
        <v>2</v>
      </c>
      <c r="G7" s="230" t="s">
        <v>439</v>
      </c>
      <c r="H7" s="231"/>
      <c r="I7" s="231"/>
      <c r="J7" s="243"/>
      <c r="K7" s="193"/>
      <c r="L7" s="215"/>
      <c r="M7" s="405" t="s">
        <v>402</v>
      </c>
      <c r="N7" s="214"/>
      <c r="O7" s="1"/>
      <c r="Q7" s="397">
        <v>7</v>
      </c>
      <c r="R7" s="398" t="s">
        <v>11</v>
      </c>
      <c r="S7" s="397">
        <v>31</v>
      </c>
      <c r="U7" s="400"/>
    </row>
    <row r="8" spans="1:21" ht="15.95" customHeight="1">
      <c r="A8" s="1"/>
      <c r="B8" s="197"/>
      <c r="C8" s="4"/>
      <c r="D8" s="5" t="s">
        <v>3</v>
      </c>
      <c r="E8" s="6"/>
      <c r="F8" s="6"/>
      <c r="G8" s="230" t="s">
        <v>438</v>
      </c>
      <c r="H8" s="231"/>
      <c r="I8" s="231"/>
      <c r="J8" s="232"/>
      <c r="K8" s="195"/>
      <c r="L8" s="214"/>
      <c r="M8" s="405" t="s">
        <v>403</v>
      </c>
      <c r="N8" s="214"/>
      <c r="O8" s="1"/>
      <c r="Q8" s="397">
        <v>8</v>
      </c>
      <c r="R8" s="398" t="s">
        <v>13</v>
      </c>
      <c r="S8" s="397">
        <v>31</v>
      </c>
      <c r="U8" s="400"/>
    </row>
    <row r="9" spans="1:21" ht="15.95" customHeight="1">
      <c r="A9" s="1"/>
      <c r="B9" s="197"/>
      <c r="C9" s="4"/>
      <c r="D9" s="5" t="s">
        <v>12</v>
      </c>
      <c r="E9" s="6"/>
      <c r="F9" s="6"/>
      <c r="G9" s="238" t="s">
        <v>415</v>
      </c>
      <c r="H9" s="239"/>
      <c r="I9" s="239"/>
      <c r="J9" s="240"/>
      <c r="K9" s="195"/>
      <c r="L9" s="216"/>
      <c r="M9" s="405" t="s">
        <v>408</v>
      </c>
      <c r="N9" s="214"/>
      <c r="O9" s="1"/>
      <c r="Q9" s="397">
        <v>9</v>
      </c>
      <c r="R9" s="398" t="s">
        <v>15</v>
      </c>
      <c r="S9" s="397">
        <v>30</v>
      </c>
      <c r="U9" s="400"/>
    </row>
    <row r="10" spans="1:21" ht="15.95" customHeight="1" thickBot="1">
      <c r="A10" s="1"/>
      <c r="B10" s="197"/>
      <c r="C10" s="4"/>
      <c r="D10" s="5" t="s">
        <v>343</v>
      </c>
      <c r="E10" s="6"/>
      <c r="F10" s="6"/>
      <c r="G10" s="423" t="s">
        <v>416</v>
      </c>
      <c r="H10" s="424"/>
      <c r="I10" s="424"/>
      <c r="J10" s="425"/>
      <c r="K10" s="195"/>
      <c r="L10" s="216"/>
      <c r="M10" s="405" t="s">
        <v>409</v>
      </c>
      <c r="N10" s="216"/>
      <c r="O10" s="1"/>
      <c r="Q10" s="397">
        <v>10</v>
      </c>
      <c r="R10" s="398" t="s">
        <v>16</v>
      </c>
      <c r="S10" s="397">
        <v>31</v>
      </c>
      <c r="U10" s="400"/>
    </row>
    <row r="11" spans="1:21" ht="15.95" customHeight="1" thickTop="1">
      <c r="A11" s="1"/>
      <c r="B11" s="197"/>
      <c r="C11" s="13"/>
      <c r="D11" s="14" t="s">
        <v>342</v>
      </c>
      <c r="E11" s="193"/>
      <c r="F11" s="193"/>
      <c r="G11" s="241" t="s">
        <v>417</v>
      </c>
      <c r="H11" s="242"/>
      <c r="I11" s="243"/>
      <c r="J11" s="403" t="s">
        <v>14</v>
      </c>
      <c r="K11" s="194"/>
      <c r="L11" s="215"/>
      <c r="M11" s="405" t="s">
        <v>410</v>
      </c>
      <c r="N11" s="216"/>
      <c r="O11" s="15"/>
      <c r="Q11" s="397">
        <v>11</v>
      </c>
      <c r="R11" s="398" t="s">
        <v>21</v>
      </c>
      <c r="S11" s="397">
        <v>30</v>
      </c>
      <c r="U11" s="400"/>
    </row>
    <row r="12" spans="1:21" ht="15.95" customHeight="1">
      <c r="A12" s="1"/>
      <c r="B12" s="197"/>
      <c r="C12" s="16"/>
      <c r="D12" s="17" t="s">
        <v>50</v>
      </c>
      <c r="E12" s="195"/>
      <c r="F12" s="195"/>
      <c r="G12" s="233" t="s">
        <v>418</v>
      </c>
      <c r="H12" s="234"/>
      <c r="I12" s="235"/>
      <c r="J12" s="195"/>
      <c r="K12" s="195"/>
      <c r="L12" s="216"/>
      <c r="M12" s="405" t="s">
        <v>404</v>
      </c>
      <c r="N12" s="216"/>
      <c r="O12" s="18"/>
      <c r="Q12" s="397">
        <v>12</v>
      </c>
      <c r="R12" s="398" t="s">
        <v>22</v>
      </c>
      <c r="S12" s="397">
        <v>31</v>
      </c>
      <c r="U12" s="400"/>
    </row>
    <row r="13" spans="1:21" ht="15.95" customHeight="1">
      <c r="A13" s="1"/>
      <c r="B13" s="197"/>
      <c r="C13" s="16"/>
      <c r="D13" s="17" t="s">
        <v>51</v>
      </c>
      <c r="E13" s="195"/>
      <c r="F13" s="195"/>
      <c r="G13" s="233" t="s">
        <v>419</v>
      </c>
      <c r="H13" s="234"/>
      <c r="I13" s="235"/>
      <c r="J13" s="195"/>
      <c r="K13" s="196"/>
      <c r="L13" s="212"/>
      <c r="M13" s="405" t="s">
        <v>405</v>
      </c>
      <c r="N13" s="216"/>
      <c r="O13" s="18"/>
      <c r="R13" s="397">
        <v>3</v>
      </c>
      <c r="S13" s="397">
        <f>VLOOKUP(R13,Q1:S16,3)</f>
        <v>31</v>
      </c>
      <c r="U13" s="400"/>
    </row>
    <row r="14" spans="1:21" ht="15.95" customHeight="1">
      <c r="A14" s="1"/>
      <c r="B14" s="197"/>
      <c r="C14" s="16"/>
      <c r="D14" s="17" t="s">
        <v>347</v>
      </c>
      <c r="E14" s="195"/>
      <c r="F14" s="195"/>
      <c r="G14" s="238" t="s">
        <v>441</v>
      </c>
      <c r="H14" s="239"/>
      <c r="I14" s="240"/>
      <c r="J14" s="195"/>
      <c r="K14" s="196"/>
      <c r="L14" s="212"/>
      <c r="M14" s="405" t="s">
        <v>406</v>
      </c>
      <c r="N14" s="216"/>
      <c r="O14" s="18"/>
      <c r="U14" s="400"/>
    </row>
    <row r="15" spans="1:21" ht="15.95" customHeight="1" thickBot="1">
      <c r="A15" s="1"/>
      <c r="B15" s="197"/>
      <c r="C15" s="9"/>
      <c r="D15" s="10" t="s">
        <v>440</v>
      </c>
      <c r="E15" s="11"/>
      <c r="F15" s="11"/>
      <c r="G15" s="417" t="s">
        <v>64</v>
      </c>
      <c r="H15" s="383"/>
      <c r="I15" s="384"/>
      <c r="J15" s="11"/>
      <c r="K15" s="11"/>
      <c r="L15" s="407"/>
      <c r="M15" s="406" t="s">
        <v>407</v>
      </c>
      <c r="N15" s="212"/>
      <c r="O15" s="18"/>
      <c r="U15" s="400"/>
    </row>
    <row r="16" spans="1:21" ht="15.95" customHeight="1" thickTop="1">
      <c r="A16" s="1"/>
      <c r="B16" s="197"/>
      <c r="C16" s="16"/>
      <c r="D16" s="196"/>
      <c r="E16" s="195"/>
      <c r="F16" s="195"/>
      <c r="G16" s="195"/>
      <c r="H16" s="195"/>
      <c r="I16" s="195"/>
      <c r="J16" s="195"/>
      <c r="K16" s="195"/>
      <c r="L16" s="212"/>
      <c r="M16" s="211"/>
      <c r="N16" s="212"/>
      <c r="O16" s="18"/>
      <c r="R16" s="397">
        <f>R13</f>
        <v>3</v>
      </c>
      <c r="S16" s="397" t="str">
        <f>TEXT(Bill_month&amp;IF(Bill_month&gt;11," - 2013"," - 2014"),"mmm-yyyy")</f>
        <v>Mar-2014</v>
      </c>
      <c r="T16" s="399">
        <f>DATEVALUE(Billmonth_Lday&amp;Bill_Dt)</f>
        <v>41729</v>
      </c>
      <c r="U16" s="400"/>
    </row>
    <row r="17" spans="1:21" ht="15.95" customHeight="1" thickBot="1">
      <c r="A17" s="1"/>
      <c r="B17" s="197"/>
      <c r="C17" s="16"/>
      <c r="D17" s="17"/>
      <c r="E17" s="195"/>
      <c r="F17" s="195"/>
      <c r="G17" s="195"/>
      <c r="H17" s="195"/>
      <c r="I17" s="195"/>
      <c r="J17" s="195"/>
      <c r="K17" s="196"/>
      <c r="L17" s="211"/>
      <c r="M17" s="211"/>
      <c r="N17" s="212"/>
      <c r="O17" s="18"/>
      <c r="U17" s="400"/>
    </row>
    <row r="18" spans="1:21" ht="63.75" customHeight="1" thickTop="1" thickBot="1">
      <c r="A18" s="1"/>
      <c r="B18" s="197"/>
      <c r="C18" s="131" t="s">
        <v>17</v>
      </c>
      <c r="D18" s="132" t="s">
        <v>19</v>
      </c>
      <c r="E18" s="220" t="s">
        <v>20</v>
      </c>
      <c r="F18" s="220" t="s">
        <v>425</v>
      </c>
      <c r="G18" s="220" t="s">
        <v>427</v>
      </c>
      <c r="H18" s="252" t="s">
        <v>434</v>
      </c>
      <c r="I18" s="387" t="s">
        <v>433</v>
      </c>
      <c r="J18" s="220" t="s">
        <v>431</v>
      </c>
      <c r="K18" s="386" t="s">
        <v>426</v>
      </c>
      <c r="L18" s="211"/>
      <c r="M18" s="430" t="s">
        <v>442</v>
      </c>
      <c r="N18" s="410"/>
      <c r="O18" s="1"/>
      <c r="U18" s="400"/>
    </row>
    <row r="19" spans="1:21" ht="15.95" customHeight="1">
      <c r="A19" s="224">
        <v>1</v>
      </c>
      <c r="B19" s="222" t="s">
        <v>423</v>
      </c>
      <c r="C19" s="26">
        <v>1</v>
      </c>
      <c r="D19" s="27">
        <v>452</v>
      </c>
      <c r="E19" s="225">
        <v>38254</v>
      </c>
      <c r="F19" s="228" t="str">
        <f>IF(E19&lt;&gt;0,VLOOKUP(MONTH(E19),$A$19:$B$30,2),"")</f>
        <v>Sep</v>
      </c>
      <c r="G19" s="411" t="s">
        <v>428</v>
      </c>
      <c r="H19" s="253">
        <v>12021</v>
      </c>
      <c r="I19" s="388">
        <v>500</v>
      </c>
      <c r="J19" s="392"/>
      <c r="K19" s="393">
        <f t="shared" ref="K19:K32" si="0">Q19-J19</f>
        <v>11521</v>
      </c>
      <c r="L19" s="211"/>
      <c r="M19" s="430"/>
      <c r="N19" s="410"/>
      <c r="O19" s="1"/>
      <c r="Q19" s="397">
        <f t="shared" ref="Q19:Q38" si="1">H19-I19</f>
        <v>11521</v>
      </c>
      <c r="U19" s="400"/>
    </row>
    <row r="20" spans="1:21" ht="15.95" customHeight="1">
      <c r="A20" s="224">
        <v>2</v>
      </c>
      <c r="B20" s="222" t="s">
        <v>424</v>
      </c>
      <c r="C20" s="28">
        <v>2</v>
      </c>
      <c r="D20" s="29">
        <v>5078</v>
      </c>
      <c r="E20" s="226">
        <v>38340</v>
      </c>
      <c r="F20" s="228" t="str">
        <f t="shared" ref="F20:F38" si="2">IF(E20&lt;&gt;0,VLOOKUP(MONTH(E20),$A$19:$B$30,2),"")</f>
        <v>Dec</v>
      </c>
      <c r="G20" s="411"/>
      <c r="H20" s="254">
        <v>3850</v>
      </c>
      <c r="I20" s="389">
        <v>0</v>
      </c>
      <c r="J20" s="392">
        <f t="shared" ref="J20:J29" si="3">ROUND(Q20*0.1,0)</f>
        <v>385</v>
      </c>
      <c r="K20" s="393">
        <f t="shared" si="0"/>
        <v>3465</v>
      </c>
      <c r="L20" s="211"/>
      <c r="M20" s="430"/>
      <c r="N20" s="410"/>
      <c r="O20" s="1"/>
      <c r="Q20" s="397">
        <f t="shared" si="1"/>
        <v>3850</v>
      </c>
      <c r="U20" s="400"/>
    </row>
    <row r="21" spans="1:21" ht="15.95" customHeight="1">
      <c r="A21" s="224">
        <v>3</v>
      </c>
      <c r="B21" s="222" t="s">
        <v>4</v>
      </c>
      <c r="C21" s="28">
        <v>3</v>
      </c>
      <c r="D21" s="29">
        <v>199</v>
      </c>
      <c r="E21" s="226">
        <v>38097</v>
      </c>
      <c r="F21" s="228" t="str">
        <f t="shared" si="2"/>
        <v>Apr</v>
      </c>
      <c r="G21" s="411"/>
      <c r="H21" s="254">
        <v>4170</v>
      </c>
      <c r="I21" s="389">
        <v>1877</v>
      </c>
      <c r="J21" s="392">
        <f t="shared" si="3"/>
        <v>229</v>
      </c>
      <c r="K21" s="393">
        <f t="shared" si="0"/>
        <v>2064</v>
      </c>
      <c r="L21" s="211"/>
      <c r="M21" s="430"/>
      <c r="N21" s="410"/>
      <c r="O21" s="1"/>
      <c r="Q21" s="397">
        <f t="shared" si="1"/>
        <v>2293</v>
      </c>
      <c r="U21" s="400"/>
    </row>
    <row r="22" spans="1:21" ht="15.95" customHeight="1">
      <c r="A22" s="224">
        <v>4</v>
      </c>
      <c r="B22" s="222" t="s">
        <v>6</v>
      </c>
      <c r="C22" s="28">
        <v>4</v>
      </c>
      <c r="D22" s="29">
        <v>197</v>
      </c>
      <c r="E22" s="226">
        <v>38462</v>
      </c>
      <c r="F22" s="228" t="str">
        <f t="shared" si="2"/>
        <v>Apr</v>
      </c>
      <c r="G22" s="411"/>
      <c r="H22" s="254">
        <v>3102</v>
      </c>
      <c r="I22" s="389">
        <v>1551</v>
      </c>
      <c r="J22" s="392">
        <f t="shared" si="3"/>
        <v>155</v>
      </c>
      <c r="K22" s="393">
        <f t="shared" si="0"/>
        <v>1396</v>
      </c>
      <c r="L22" s="211"/>
      <c r="M22" s="430"/>
      <c r="N22" s="410"/>
      <c r="O22" s="1"/>
      <c r="Q22" s="397">
        <f t="shared" si="1"/>
        <v>1551</v>
      </c>
      <c r="U22" s="400"/>
    </row>
    <row r="23" spans="1:21" ht="15.95" customHeight="1">
      <c r="A23" s="224">
        <v>5</v>
      </c>
      <c r="B23" s="222" t="s">
        <v>8</v>
      </c>
      <c r="C23" s="28">
        <v>5</v>
      </c>
      <c r="D23" s="29">
        <v>5558</v>
      </c>
      <c r="E23" s="226">
        <v>38683</v>
      </c>
      <c r="F23" s="228" t="str">
        <f t="shared" si="2"/>
        <v>Nov</v>
      </c>
      <c r="G23" s="411"/>
      <c r="H23" s="254">
        <v>5008</v>
      </c>
      <c r="I23" s="389">
        <v>2254</v>
      </c>
      <c r="J23" s="392">
        <f t="shared" si="3"/>
        <v>275</v>
      </c>
      <c r="K23" s="393">
        <f t="shared" si="0"/>
        <v>2479</v>
      </c>
      <c r="L23" s="211"/>
      <c r="M23" s="430"/>
      <c r="N23" s="410"/>
      <c r="O23" s="1"/>
      <c r="Q23" s="397">
        <f t="shared" si="1"/>
        <v>2754</v>
      </c>
      <c r="U23" s="400"/>
    </row>
    <row r="24" spans="1:21" ht="15.95" customHeight="1">
      <c r="A24" s="224">
        <v>6</v>
      </c>
      <c r="B24" s="222" t="s">
        <v>10</v>
      </c>
      <c r="C24" s="28">
        <v>6</v>
      </c>
      <c r="D24" s="29">
        <v>3108</v>
      </c>
      <c r="E24" s="226">
        <v>38929</v>
      </c>
      <c r="F24" s="228" t="str">
        <f t="shared" si="2"/>
        <v>Jul</v>
      </c>
      <c r="G24" s="411"/>
      <c r="H24" s="254">
        <v>12746</v>
      </c>
      <c r="I24" s="389">
        <v>6373</v>
      </c>
      <c r="J24" s="392">
        <f t="shared" si="3"/>
        <v>637</v>
      </c>
      <c r="K24" s="393">
        <f t="shared" si="0"/>
        <v>5736</v>
      </c>
      <c r="L24" s="211"/>
      <c r="M24" s="430"/>
      <c r="N24" s="410"/>
      <c r="O24" s="1"/>
      <c r="Q24" s="397">
        <f t="shared" si="1"/>
        <v>6373</v>
      </c>
      <c r="U24" s="400"/>
    </row>
    <row r="25" spans="1:21" ht="15.95" customHeight="1">
      <c r="A25" s="224">
        <v>7</v>
      </c>
      <c r="B25" s="222" t="s">
        <v>11</v>
      </c>
      <c r="C25" s="28">
        <v>7</v>
      </c>
      <c r="D25" s="29">
        <v>8360</v>
      </c>
      <c r="E25" s="226">
        <v>38741</v>
      </c>
      <c r="F25" s="228" t="str">
        <f t="shared" si="2"/>
        <v>Jan</v>
      </c>
      <c r="G25" s="411"/>
      <c r="H25" s="254">
        <v>13430</v>
      </c>
      <c r="I25" s="389">
        <v>6715</v>
      </c>
      <c r="J25" s="392">
        <f t="shared" si="3"/>
        <v>672</v>
      </c>
      <c r="K25" s="393">
        <f t="shared" si="0"/>
        <v>6043</v>
      </c>
      <c r="L25" s="211"/>
      <c r="M25" s="430"/>
      <c r="N25" s="410"/>
      <c r="O25" s="1"/>
      <c r="Q25" s="397">
        <f t="shared" si="1"/>
        <v>6715</v>
      </c>
      <c r="U25" s="400"/>
    </row>
    <row r="26" spans="1:21" ht="15.95" customHeight="1">
      <c r="A26" s="224">
        <v>8</v>
      </c>
      <c r="B26" s="222" t="s">
        <v>13</v>
      </c>
      <c r="C26" s="28">
        <v>8</v>
      </c>
      <c r="D26" s="29">
        <v>1602</v>
      </c>
      <c r="E26" s="226">
        <v>38881</v>
      </c>
      <c r="F26" s="228" t="str">
        <f t="shared" si="2"/>
        <v>Jun</v>
      </c>
      <c r="G26" s="411"/>
      <c r="H26" s="254">
        <v>6640</v>
      </c>
      <c r="I26" s="389">
        <v>3320</v>
      </c>
      <c r="J26" s="392">
        <f t="shared" si="3"/>
        <v>332</v>
      </c>
      <c r="K26" s="393">
        <f t="shared" si="0"/>
        <v>2988</v>
      </c>
      <c r="L26" s="211"/>
      <c r="M26" s="430"/>
      <c r="N26" s="410"/>
      <c r="O26" s="1"/>
      <c r="Q26" s="397">
        <f t="shared" si="1"/>
        <v>3320</v>
      </c>
      <c r="U26" s="400"/>
    </row>
    <row r="27" spans="1:21" ht="15.95" customHeight="1">
      <c r="A27" s="224">
        <v>9</v>
      </c>
      <c r="B27" s="222" t="s">
        <v>15</v>
      </c>
      <c r="C27" s="28">
        <v>9</v>
      </c>
      <c r="D27" s="29">
        <v>2658</v>
      </c>
      <c r="E27" s="226">
        <v>39286</v>
      </c>
      <c r="F27" s="228" t="str">
        <f t="shared" si="2"/>
        <v>Jul</v>
      </c>
      <c r="G27" s="411"/>
      <c r="H27" s="254">
        <v>7234</v>
      </c>
      <c r="I27" s="389">
        <v>3617</v>
      </c>
      <c r="J27" s="392">
        <f t="shared" si="3"/>
        <v>362</v>
      </c>
      <c r="K27" s="393">
        <f t="shared" si="0"/>
        <v>3255</v>
      </c>
      <c r="L27" s="211"/>
      <c r="M27" s="430"/>
      <c r="N27" s="211"/>
      <c r="O27" s="1"/>
      <c r="Q27" s="397">
        <f t="shared" si="1"/>
        <v>3617</v>
      </c>
      <c r="U27" s="400"/>
    </row>
    <row r="28" spans="1:21" ht="15.95" customHeight="1">
      <c r="A28" s="224">
        <v>10</v>
      </c>
      <c r="B28" s="222" t="s">
        <v>16</v>
      </c>
      <c r="C28" s="28">
        <v>10</v>
      </c>
      <c r="D28" s="29">
        <v>2653</v>
      </c>
      <c r="E28" s="226">
        <v>39285</v>
      </c>
      <c r="F28" s="228" t="str">
        <f t="shared" si="2"/>
        <v>Jul</v>
      </c>
      <c r="G28" s="411"/>
      <c r="H28" s="254">
        <v>17180</v>
      </c>
      <c r="I28" s="389">
        <v>8590</v>
      </c>
      <c r="J28" s="392">
        <f t="shared" si="3"/>
        <v>859</v>
      </c>
      <c r="K28" s="393">
        <f t="shared" si="0"/>
        <v>7731</v>
      </c>
      <c r="L28" s="211"/>
      <c r="M28" s="430"/>
      <c r="N28" s="211"/>
      <c r="O28" s="1"/>
      <c r="Q28" s="397">
        <f t="shared" si="1"/>
        <v>8590</v>
      </c>
      <c r="U28" s="400"/>
    </row>
    <row r="29" spans="1:21" ht="15.95" customHeight="1">
      <c r="A29" s="224">
        <v>11</v>
      </c>
      <c r="B29" s="222" t="s">
        <v>21</v>
      </c>
      <c r="C29" s="28">
        <v>11</v>
      </c>
      <c r="D29" s="29">
        <v>2053</v>
      </c>
      <c r="E29" s="226">
        <v>39327</v>
      </c>
      <c r="F29" s="228" t="str">
        <f t="shared" si="2"/>
        <v>Sep</v>
      </c>
      <c r="G29" s="411"/>
      <c r="H29" s="254">
        <v>7736</v>
      </c>
      <c r="I29" s="389">
        <v>3868</v>
      </c>
      <c r="J29" s="392">
        <f t="shared" si="3"/>
        <v>387</v>
      </c>
      <c r="K29" s="393">
        <f t="shared" si="0"/>
        <v>3481</v>
      </c>
      <c r="L29" s="211"/>
      <c r="M29" s="211"/>
      <c r="N29" s="211"/>
      <c r="O29" s="1"/>
      <c r="Q29" s="397">
        <f t="shared" si="1"/>
        <v>3868</v>
      </c>
      <c r="U29" s="400"/>
    </row>
    <row r="30" spans="1:21" ht="15.95" customHeight="1">
      <c r="A30" s="224">
        <v>12</v>
      </c>
      <c r="B30" s="222" t="s">
        <v>22</v>
      </c>
      <c r="C30" s="28">
        <v>12</v>
      </c>
      <c r="D30" s="29">
        <v>578</v>
      </c>
      <c r="E30" s="226">
        <v>39650</v>
      </c>
      <c r="F30" s="228" t="str">
        <f t="shared" si="2"/>
        <v>Jul</v>
      </c>
      <c r="G30" s="411"/>
      <c r="H30" s="254">
        <v>18000</v>
      </c>
      <c r="I30" s="389">
        <v>4050</v>
      </c>
      <c r="J30" s="392">
        <v>0</v>
      </c>
      <c r="K30" s="393">
        <f t="shared" si="0"/>
        <v>13950</v>
      </c>
      <c r="L30" s="211"/>
      <c r="M30" s="211"/>
      <c r="N30" s="211"/>
      <c r="O30" s="1"/>
      <c r="Q30" s="397">
        <f t="shared" si="1"/>
        <v>13950</v>
      </c>
      <c r="U30" s="400"/>
    </row>
    <row r="31" spans="1:21" ht="15.95" customHeight="1">
      <c r="A31" s="1"/>
      <c r="B31" s="222"/>
      <c r="C31" s="28">
        <v>13</v>
      </c>
      <c r="D31" s="29">
        <v>5078</v>
      </c>
      <c r="E31" s="226">
        <v>39801</v>
      </c>
      <c r="F31" s="228" t="str">
        <f t="shared" si="2"/>
        <v>Dec</v>
      </c>
      <c r="G31" s="411"/>
      <c r="H31" s="254">
        <v>3102</v>
      </c>
      <c r="I31" s="389">
        <v>0</v>
      </c>
      <c r="J31" s="392">
        <f>ROUND(Q31*0.1,0)</f>
        <v>310</v>
      </c>
      <c r="K31" s="393">
        <f t="shared" si="0"/>
        <v>2792</v>
      </c>
      <c r="L31" s="211"/>
      <c r="M31" s="211"/>
      <c r="N31" s="211"/>
      <c r="O31" s="1"/>
      <c r="Q31" s="397">
        <f t="shared" si="1"/>
        <v>3102</v>
      </c>
      <c r="U31" s="400"/>
    </row>
    <row r="32" spans="1:21" ht="15.95" customHeight="1">
      <c r="A32" s="1"/>
      <c r="B32" s="222"/>
      <c r="C32" s="28">
        <v>14</v>
      </c>
      <c r="D32" s="29">
        <v>199</v>
      </c>
      <c r="E32" s="226">
        <v>39558</v>
      </c>
      <c r="F32" s="228" t="str">
        <f t="shared" si="2"/>
        <v>Apr</v>
      </c>
      <c r="G32" s="411"/>
      <c r="H32" s="254">
        <v>5008</v>
      </c>
      <c r="I32" s="389">
        <v>0</v>
      </c>
      <c r="J32" s="392">
        <f>ROUND(Q32*0.1,0)</f>
        <v>501</v>
      </c>
      <c r="K32" s="393">
        <f t="shared" si="0"/>
        <v>4507</v>
      </c>
      <c r="L32" s="211"/>
      <c r="M32" s="211"/>
      <c r="N32" s="211"/>
      <c r="O32" s="1"/>
      <c r="Q32" s="397">
        <f t="shared" si="1"/>
        <v>5008</v>
      </c>
      <c r="U32" s="400"/>
    </row>
    <row r="33" spans="1:21" ht="15.95" customHeight="1">
      <c r="A33" s="1"/>
      <c r="B33" s="222"/>
      <c r="C33" s="28">
        <v>15</v>
      </c>
      <c r="D33" s="29">
        <v>197</v>
      </c>
      <c r="E33" s="226">
        <v>39923</v>
      </c>
      <c r="F33" s="256"/>
      <c r="G33" s="411"/>
      <c r="H33" s="254">
        <v>12746</v>
      </c>
      <c r="I33" s="390"/>
      <c r="J33" s="392">
        <f t="shared" ref="J33:J35" si="4">ROUND(Q33*0.1,0)</f>
        <v>1275</v>
      </c>
      <c r="K33" s="393">
        <f t="shared" ref="K33:K35" si="5">Q33-J33</f>
        <v>11471</v>
      </c>
      <c r="L33" s="211"/>
      <c r="M33" s="211"/>
      <c r="N33" s="211"/>
      <c r="O33" s="1"/>
      <c r="Q33" s="397">
        <f t="shared" si="1"/>
        <v>12746</v>
      </c>
      <c r="U33" s="400"/>
    </row>
    <row r="34" spans="1:21" ht="15.95" customHeight="1">
      <c r="A34" s="1"/>
      <c r="B34" s="222"/>
      <c r="C34" s="28">
        <v>16</v>
      </c>
      <c r="D34" s="29">
        <v>5558</v>
      </c>
      <c r="E34" s="226">
        <v>40144</v>
      </c>
      <c r="F34" s="256"/>
      <c r="G34" s="411"/>
      <c r="H34" s="254">
        <v>13430</v>
      </c>
      <c r="I34" s="390"/>
      <c r="J34" s="392">
        <f t="shared" si="4"/>
        <v>1343</v>
      </c>
      <c r="K34" s="393">
        <f t="shared" si="5"/>
        <v>12087</v>
      </c>
      <c r="L34" s="211"/>
      <c r="M34" s="211"/>
      <c r="N34" s="211"/>
      <c r="O34" s="1"/>
      <c r="Q34" s="397">
        <f t="shared" si="1"/>
        <v>13430</v>
      </c>
      <c r="U34" s="400"/>
    </row>
    <row r="35" spans="1:21" ht="15.95" customHeight="1">
      <c r="A35" s="1"/>
      <c r="B35" s="222"/>
      <c r="C35" s="28">
        <v>17</v>
      </c>
      <c r="D35" s="29">
        <v>3108</v>
      </c>
      <c r="E35" s="226">
        <v>40390</v>
      </c>
      <c r="F35" s="256"/>
      <c r="G35" s="411"/>
      <c r="H35" s="254">
        <v>6640</v>
      </c>
      <c r="I35" s="390"/>
      <c r="J35" s="392">
        <f t="shared" si="4"/>
        <v>664</v>
      </c>
      <c r="K35" s="393">
        <f t="shared" si="5"/>
        <v>5976</v>
      </c>
      <c r="L35" s="211"/>
      <c r="M35" s="211"/>
      <c r="N35" s="211"/>
      <c r="O35" s="1"/>
      <c r="Q35" s="397">
        <f t="shared" si="1"/>
        <v>6640</v>
      </c>
      <c r="U35" s="400"/>
    </row>
    <row r="36" spans="1:21" ht="15.95" customHeight="1">
      <c r="A36" s="1"/>
      <c r="B36" s="222"/>
      <c r="C36" s="28">
        <v>18</v>
      </c>
      <c r="D36" s="29">
        <v>8360</v>
      </c>
      <c r="E36" s="226">
        <v>40202</v>
      </c>
      <c r="F36" s="256"/>
      <c r="G36" s="412"/>
      <c r="H36" s="254">
        <v>3850</v>
      </c>
      <c r="I36" s="390"/>
      <c r="J36" s="392">
        <f>ROUND(Q36*0.1,0)</f>
        <v>385</v>
      </c>
      <c r="K36" s="393">
        <f>Q36-J36</f>
        <v>3465</v>
      </c>
      <c r="L36" s="211"/>
      <c r="M36" s="211"/>
      <c r="N36" s="211"/>
      <c r="O36" s="1"/>
      <c r="Q36" s="397">
        <f t="shared" si="1"/>
        <v>3850</v>
      </c>
      <c r="U36" s="400"/>
    </row>
    <row r="37" spans="1:21" ht="15.95" customHeight="1">
      <c r="A37" s="1"/>
      <c r="B37" s="222"/>
      <c r="C37" s="28">
        <v>19</v>
      </c>
      <c r="D37" s="29">
        <v>1602</v>
      </c>
      <c r="E37" s="226">
        <v>40707</v>
      </c>
      <c r="F37" s="256"/>
      <c r="G37" s="413"/>
      <c r="H37" s="254">
        <v>4170</v>
      </c>
      <c r="I37" s="390"/>
      <c r="J37" s="392">
        <f>ROUND(Q37*0.1,0)</f>
        <v>417</v>
      </c>
      <c r="K37" s="393">
        <f>Q37-J37</f>
        <v>3753</v>
      </c>
      <c r="L37" s="211"/>
      <c r="M37" s="211"/>
      <c r="N37" s="211"/>
      <c r="O37" s="1"/>
      <c r="Q37" s="397">
        <f t="shared" si="1"/>
        <v>4170</v>
      </c>
      <c r="U37" s="400"/>
    </row>
    <row r="38" spans="1:21" ht="15.95" customHeight="1" thickBot="1">
      <c r="A38" s="1"/>
      <c r="B38" s="222"/>
      <c r="C38" s="30">
        <v>20</v>
      </c>
      <c r="D38" s="31"/>
      <c r="E38" s="227">
        <v>40714</v>
      </c>
      <c r="F38" s="229" t="str">
        <f t="shared" si="2"/>
        <v>Jun</v>
      </c>
      <c r="G38" s="414"/>
      <c r="H38" s="255">
        <v>3102</v>
      </c>
      <c r="I38" s="391">
        <v>0</v>
      </c>
      <c r="J38" s="394">
        <f>ROUND(Q38*0.1,0)</f>
        <v>310</v>
      </c>
      <c r="K38" s="395">
        <f>Q38-J38</f>
        <v>2792</v>
      </c>
      <c r="L38" s="211"/>
      <c r="M38" s="211"/>
      <c r="N38" s="211"/>
      <c r="O38" s="1"/>
      <c r="Q38" s="397">
        <f t="shared" si="1"/>
        <v>3102</v>
      </c>
      <c r="U38" s="400"/>
    </row>
    <row r="39" spans="1:21" ht="15.95" customHeight="1" thickTop="1">
      <c r="A39" s="1"/>
      <c r="B39" s="222"/>
      <c r="C39" s="4"/>
      <c r="D39" s="4"/>
      <c r="E39" s="4"/>
      <c r="F39" s="4"/>
      <c r="G39" s="4"/>
      <c r="H39" s="4"/>
      <c r="I39" s="4"/>
      <c r="J39" s="4"/>
      <c r="K39" s="4"/>
      <c r="L39" s="211"/>
      <c r="M39" s="211"/>
      <c r="N39" s="211"/>
      <c r="O39" s="1"/>
      <c r="U39" s="400"/>
    </row>
    <row r="40" spans="1:21" ht="15.95" customHeight="1">
      <c r="A40" s="1"/>
      <c r="B40" s="222"/>
      <c r="C40" s="4"/>
      <c r="D40" s="4"/>
      <c r="E40" s="4"/>
      <c r="F40" s="4"/>
      <c r="G40" s="4"/>
      <c r="H40" s="4"/>
      <c r="I40" s="4"/>
      <c r="J40" s="4"/>
      <c r="K40" s="4"/>
      <c r="L40" s="211"/>
      <c r="M40" s="211"/>
      <c r="N40" s="211"/>
      <c r="O40" s="1"/>
      <c r="U40" s="400"/>
    </row>
    <row r="41" spans="1:21" ht="60.75" customHeight="1">
      <c r="A41" s="1"/>
      <c r="B41" s="197"/>
      <c r="C41" s="426" t="s">
        <v>430</v>
      </c>
      <c r="D41" s="426"/>
      <c r="E41" s="426"/>
      <c r="F41" s="426"/>
      <c r="G41" s="426"/>
      <c r="H41" s="426"/>
      <c r="I41" s="426"/>
      <c r="J41" s="408"/>
      <c r="K41" s="408"/>
      <c r="L41" s="408"/>
      <c r="M41" s="408"/>
      <c r="N41" s="408"/>
      <c r="O41" s="408"/>
      <c r="U41" s="400"/>
    </row>
    <row r="42" spans="1:21" ht="13.5" customHeight="1">
      <c r="A42" s="1"/>
      <c r="B42" s="1"/>
      <c r="C42" s="1"/>
      <c r="D42" s="1"/>
      <c r="E42" s="1"/>
      <c r="F42" s="1"/>
      <c r="G42" s="1"/>
      <c r="H42" s="1"/>
      <c r="I42" s="1"/>
      <c r="J42" s="1"/>
      <c r="K42" s="1"/>
      <c r="L42" s="217"/>
      <c r="M42" s="217"/>
      <c r="N42" s="217"/>
      <c r="O42" s="1"/>
      <c r="U42" s="400"/>
    </row>
    <row r="43" spans="1:21" ht="12.75">
      <c r="A43" s="400"/>
      <c r="B43" s="400"/>
      <c r="C43" s="400"/>
      <c r="D43" s="400"/>
      <c r="E43" s="400"/>
      <c r="F43" s="400"/>
      <c r="G43" s="400"/>
      <c r="H43" s="400"/>
      <c r="I43" s="400"/>
      <c r="J43" s="400"/>
      <c r="K43" s="400"/>
      <c r="L43" s="401"/>
      <c r="M43" s="401"/>
      <c r="N43" s="401"/>
      <c r="O43" s="400"/>
      <c r="P43" s="402"/>
      <c r="Q43" s="402"/>
      <c r="R43" s="402"/>
      <c r="S43" s="402"/>
      <c r="T43" s="402"/>
      <c r="U43" s="400"/>
    </row>
    <row r="44" spans="1:21" ht="0" hidden="1" customHeight="1"/>
  </sheetData>
  <sheetProtection password="CB95" sheet="1" objects="1" scenarios="1" formatCells="0" formatColumns="0" formatRows="0" sort="0"/>
  <mergeCells count="5">
    <mergeCell ref="C1:N1"/>
    <mergeCell ref="G10:J10"/>
    <mergeCell ref="C41:I41"/>
    <mergeCell ref="G5:J5"/>
    <mergeCell ref="M18:M28"/>
  </mergeCells>
  <dataValidations count="2">
    <dataValidation type="list" allowBlank="1" showInputMessage="1" showErrorMessage="1" sqref="F2 F7">
      <formula1>"Sri,Smt,Kum"</formula1>
    </dataValidation>
    <dataValidation type="list" allowBlank="1" showInputMessage="1" showErrorMessage="1" sqref="F19:F38">
      <formula1>$B$19:$B$32</formula1>
    </dataValidation>
  </dataValidations>
  <hyperlinks>
    <hyperlink ref="M2" location="'Principal Proceedings'!A1" display="Principal Proc"/>
    <hyperlink ref="M3" location="'Intrest Proceedings '!A1" display="Intrest Proc"/>
    <hyperlink ref="M4" location="Annexure!A1" display="Annexure"/>
    <hyperlink ref="M5" location="Worksheet!A1" display="Worksheet"/>
    <hyperlink ref="M6" location="'Intrest Abstract'!A1" display="Intrest Abstract"/>
    <hyperlink ref="M7" location="Form47front!A1" display="Principal Bill Front"/>
    <hyperlink ref="M8" location="'APTC Back Page'!A1" display="Principal Bill Back"/>
    <hyperlink ref="M9" location="'101&amp;Token'!A1" display="Principal bill 101"/>
    <hyperlink ref="M10" location="'Annexure-I'!A1" display="Principal bill Annexure"/>
    <hyperlink ref="M11" location="CPS!A1" display="Principal bill CPS Schedule"/>
    <hyperlink ref="M12" location="'Intrest F47front'!A1" display="Interest Bill Front"/>
    <hyperlink ref="M13" location="'Intrest F47 Back'!A1" display="Interest Bill Back"/>
    <hyperlink ref="M14" location="'101&amp;Token (2)'!A1" display="Interest Bill 101"/>
    <hyperlink ref="M15" location="'Annexure-I (2)'!A1" display="Interest Bill Annexure-I"/>
  </hyperlinks>
  <pageMargins left="0.7" right="0.7" top="0.75" bottom="0.75" header="0.3" footer="0.3"/>
  <pageSetup paperSize="9"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sheetPr codeName="Sheet10"/>
  <dimension ref="A1:I559"/>
  <sheetViews>
    <sheetView showGridLines="0" showRowColHeaders="0" zoomScaleSheetLayoutView="100" workbookViewId="0">
      <selection activeCell="F24" sqref="F24"/>
    </sheetView>
  </sheetViews>
  <sheetFormatPr defaultRowHeight="21" customHeight="1"/>
  <cols>
    <col min="1" max="1" width="5.5703125" style="81" customWidth="1"/>
    <col min="2" max="2" width="12.7109375" style="120" customWidth="1"/>
    <col min="3" max="3" width="28.7109375" style="81" customWidth="1"/>
    <col min="4" max="4" width="14.28515625" style="121" customWidth="1"/>
    <col min="5" max="5" width="15.28515625" style="122" customWidth="1"/>
    <col min="6" max="6" width="9.140625" style="81" customWidth="1"/>
    <col min="7" max="7" width="9.28515625" style="81" bestFit="1" customWidth="1"/>
    <col min="8" max="256" width="9.140625" style="81"/>
    <col min="257" max="257" width="5.5703125" style="81" customWidth="1"/>
    <col min="258" max="258" width="12.7109375" style="81" customWidth="1"/>
    <col min="259" max="259" width="28.7109375" style="81" customWidth="1"/>
    <col min="260" max="260" width="14.28515625" style="81" customWidth="1"/>
    <col min="261" max="261" width="15.28515625" style="81" customWidth="1"/>
    <col min="262" max="262" width="9.140625" style="81" customWidth="1"/>
    <col min="263" max="263" width="9.28515625" style="81" bestFit="1" customWidth="1"/>
    <col min="264" max="512" width="9.140625" style="81"/>
    <col min="513" max="513" width="5.5703125" style="81" customWidth="1"/>
    <col min="514" max="514" width="12.7109375" style="81" customWidth="1"/>
    <col min="515" max="515" width="28.7109375" style="81" customWidth="1"/>
    <col min="516" max="516" width="14.28515625" style="81" customWidth="1"/>
    <col min="517" max="517" width="15.28515625" style="81" customWidth="1"/>
    <col min="518" max="518" width="9.140625" style="81" customWidth="1"/>
    <col min="519" max="519" width="9.28515625" style="81" bestFit="1" customWidth="1"/>
    <col min="520" max="768" width="9.140625" style="81"/>
    <col min="769" max="769" width="5.5703125" style="81" customWidth="1"/>
    <col min="770" max="770" width="12.7109375" style="81" customWidth="1"/>
    <col min="771" max="771" width="28.7109375" style="81" customWidth="1"/>
    <col min="772" max="772" width="14.28515625" style="81" customWidth="1"/>
    <col min="773" max="773" width="15.28515625" style="81" customWidth="1"/>
    <col min="774" max="774" width="9.140625" style="81" customWidth="1"/>
    <col min="775" max="775" width="9.28515625" style="81" bestFit="1" customWidth="1"/>
    <col min="776" max="1024" width="9.140625" style="81"/>
    <col min="1025" max="1025" width="5.5703125" style="81" customWidth="1"/>
    <col min="1026" max="1026" width="12.7109375" style="81" customWidth="1"/>
    <col min="1027" max="1027" width="28.7109375" style="81" customWidth="1"/>
    <col min="1028" max="1028" width="14.28515625" style="81" customWidth="1"/>
    <col min="1029" max="1029" width="15.28515625" style="81" customWidth="1"/>
    <col min="1030" max="1030" width="9.140625" style="81" customWidth="1"/>
    <col min="1031" max="1031" width="9.28515625" style="81" bestFit="1" customWidth="1"/>
    <col min="1032" max="1280" width="9.140625" style="81"/>
    <col min="1281" max="1281" width="5.5703125" style="81" customWidth="1"/>
    <col min="1282" max="1282" width="12.7109375" style="81" customWidth="1"/>
    <col min="1283" max="1283" width="28.7109375" style="81" customWidth="1"/>
    <col min="1284" max="1284" width="14.28515625" style="81" customWidth="1"/>
    <col min="1285" max="1285" width="15.28515625" style="81" customWidth="1"/>
    <col min="1286" max="1286" width="9.140625" style="81" customWidth="1"/>
    <col min="1287" max="1287" width="9.28515625" style="81" bestFit="1" customWidth="1"/>
    <col min="1288" max="1536" width="9.140625" style="81"/>
    <col min="1537" max="1537" width="5.5703125" style="81" customWidth="1"/>
    <col min="1538" max="1538" width="12.7109375" style="81" customWidth="1"/>
    <col min="1539" max="1539" width="28.7109375" style="81" customWidth="1"/>
    <col min="1540" max="1540" width="14.28515625" style="81" customWidth="1"/>
    <col min="1541" max="1541" width="15.28515625" style="81" customWidth="1"/>
    <col min="1542" max="1542" width="9.140625" style="81" customWidth="1"/>
    <col min="1543" max="1543" width="9.28515625" style="81" bestFit="1" customWidth="1"/>
    <col min="1544" max="1792" width="9.140625" style="81"/>
    <col min="1793" max="1793" width="5.5703125" style="81" customWidth="1"/>
    <col min="1794" max="1794" width="12.7109375" style="81" customWidth="1"/>
    <col min="1795" max="1795" width="28.7109375" style="81" customWidth="1"/>
    <col min="1796" max="1796" width="14.28515625" style="81" customWidth="1"/>
    <col min="1797" max="1797" width="15.28515625" style="81" customWidth="1"/>
    <col min="1798" max="1798" width="9.140625" style="81" customWidth="1"/>
    <col min="1799" max="1799" width="9.28515625" style="81" bestFit="1" customWidth="1"/>
    <col min="1800" max="2048" width="9.140625" style="81"/>
    <col min="2049" max="2049" width="5.5703125" style="81" customWidth="1"/>
    <col min="2050" max="2050" width="12.7109375" style="81" customWidth="1"/>
    <col min="2051" max="2051" width="28.7109375" style="81" customWidth="1"/>
    <col min="2052" max="2052" width="14.28515625" style="81" customWidth="1"/>
    <col min="2053" max="2053" width="15.28515625" style="81" customWidth="1"/>
    <col min="2054" max="2054" width="9.140625" style="81" customWidth="1"/>
    <col min="2055" max="2055" width="9.28515625" style="81" bestFit="1" customWidth="1"/>
    <col min="2056" max="2304" width="9.140625" style="81"/>
    <col min="2305" max="2305" width="5.5703125" style="81" customWidth="1"/>
    <col min="2306" max="2306" width="12.7109375" style="81" customWidth="1"/>
    <col min="2307" max="2307" width="28.7109375" style="81" customWidth="1"/>
    <col min="2308" max="2308" width="14.28515625" style="81" customWidth="1"/>
    <col min="2309" max="2309" width="15.28515625" style="81" customWidth="1"/>
    <col min="2310" max="2310" width="9.140625" style="81" customWidth="1"/>
    <col min="2311" max="2311" width="9.28515625" style="81" bestFit="1" customWidth="1"/>
    <col min="2312" max="2560" width="9.140625" style="81"/>
    <col min="2561" max="2561" width="5.5703125" style="81" customWidth="1"/>
    <col min="2562" max="2562" width="12.7109375" style="81" customWidth="1"/>
    <col min="2563" max="2563" width="28.7109375" style="81" customWidth="1"/>
    <col min="2564" max="2564" width="14.28515625" style="81" customWidth="1"/>
    <col min="2565" max="2565" width="15.28515625" style="81" customWidth="1"/>
    <col min="2566" max="2566" width="9.140625" style="81" customWidth="1"/>
    <col min="2567" max="2567" width="9.28515625" style="81" bestFit="1" customWidth="1"/>
    <col min="2568" max="2816" width="9.140625" style="81"/>
    <col min="2817" max="2817" width="5.5703125" style="81" customWidth="1"/>
    <col min="2818" max="2818" width="12.7109375" style="81" customWidth="1"/>
    <col min="2819" max="2819" width="28.7109375" style="81" customWidth="1"/>
    <col min="2820" max="2820" width="14.28515625" style="81" customWidth="1"/>
    <col min="2821" max="2821" width="15.28515625" style="81" customWidth="1"/>
    <col min="2822" max="2822" width="9.140625" style="81" customWidth="1"/>
    <col min="2823" max="2823" width="9.28515625" style="81" bestFit="1" customWidth="1"/>
    <col min="2824" max="3072" width="9.140625" style="81"/>
    <col min="3073" max="3073" width="5.5703125" style="81" customWidth="1"/>
    <col min="3074" max="3074" width="12.7109375" style="81" customWidth="1"/>
    <col min="3075" max="3075" width="28.7109375" style="81" customWidth="1"/>
    <col min="3076" max="3076" width="14.28515625" style="81" customWidth="1"/>
    <col min="3077" max="3077" width="15.28515625" style="81" customWidth="1"/>
    <col min="3078" max="3078" width="9.140625" style="81" customWidth="1"/>
    <col min="3079" max="3079" width="9.28515625" style="81" bestFit="1" customWidth="1"/>
    <col min="3080" max="3328" width="9.140625" style="81"/>
    <col min="3329" max="3329" width="5.5703125" style="81" customWidth="1"/>
    <col min="3330" max="3330" width="12.7109375" style="81" customWidth="1"/>
    <col min="3331" max="3331" width="28.7109375" style="81" customWidth="1"/>
    <col min="3332" max="3332" width="14.28515625" style="81" customWidth="1"/>
    <col min="3333" max="3333" width="15.28515625" style="81" customWidth="1"/>
    <col min="3334" max="3334" width="9.140625" style="81" customWidth="1"/>
    <col min="3335" max="3335" width="9.28515625" style="81" bestFit="1" customWidth="1"/>
    <col min="3336" max="3584" width="9.140625" style="81"/>
    <col min="3585" max="3585" width="5.5703125" style="81" customWidth="1"/>
    <col min="3586" max="3586" width="12.7109375" style="81" customWidth="1"/>
    <col min="3587" max="3587" width="28.7109375" style="81" customWidth="1"/>
    <col min="3588" max="3588" width="14.28515625" style="81" customWidth="1"/>
    <col min="3589" max="3589" width="15.28515625" style="81" customWidth="1"/>
    <col min="3590" max="3590" width="9.140625" style="81" customWidth="1"/>
    <col min="3591" max="3591" width="9.28515625" style="81" bestFit="1" customWidth="1"/>
    <col min="3592" max="3840" width="9.140625" style="81"/>
    <col min="3841" max="3841" width="5.5703125" style="81" customWidth="1"/>
    <col min="3842" max="3842" width="12.7109375" style="81" customWidth="1"/>
    <col min="3843" max="3843" width="28.7109375" style="81" customWidth="1"/>
    <col min="3844" max="3844" width="14.28515625" style="81" customWidth="1"/>
    <col min="3845" max="3845" width="15.28515625" style="81" customWidth="1"/>
    <col min="3846" max="3846" width="9.140625" style="81" customWidth="1"/>
    <col min="3847" max="3847" width="9.28515625" style="81" bestFit="1" customWidth="1"/>
    <col min="3848" max="4096" width="9.140625" style="81"/>
    <col min="4097" max="4097" width="5.5703125" style="81" customWidth="1"/>
    <col min="4098" max="4098" width="12.7109375" style="81" customWidth="1"/>
    <col min="4099" max="4099" width="28.7109375" style="81" customWidth="1"/>
    <col min="4100" max="4100" width="14.28515625" style="81" customWidth="1"/>
    <col min="4101" max="4101" width="15.28515625" style="81" customWidth="1"/>
    <col min="4102" max="4102" width="9.140625" style="81" customWidth="1"/>
    <col min="4103" max="4103" width="9.28515625" style="81" bestFit="1" customWidth="1"/>
    <col min="4104" max="4352" width="9.140625" style="81"/>
    <col min="4353" max="4353" width="5.5703125" style="81" customWidth="1"/>
    <col min="4354" max="4354" width="12.7109375" style="81" customWidth="1"/>
    <col min="4355" max="4355" width="28.7109375" style="81" customWidth="1"/>
    <col min="4356" max="4356" width="14.28515625" style="81" customWidth="1"/>
    <col min="4357" max="4357" width="15.28515625" style="81" customWidth="1"/>
    <col min="4358" max="4358" width="9.140625" style="81" customWidth="1"/>
    <col min="4359" max="4359" width="9.28515625" style="81" bestFit="1" customWidth="1"/>
    <col min="4360" max="4608" width="9.140625" style="81"/>
    <col min="4609" max="4609" width="5.5703125" style="81" customWidth="1"/>
    <col min="4610" max="4610" width="12.7109375" style="81" customWidth="1"/>
    <col min="4611" max="4611" width="28.7109375" style="81" customWidth="1"/>
    <col min="4612" max="4612" width="14.28515625" style="81" customWidth="1"/>
    <col min="4613" max="4613" width="15.28515625" style="81" customWidth="1"/>
    <col min="4614" max="4614" width="9.140625" style="81" customWidth="1"/>
    <col min="4615" max="4615" width="9.28515625" style="81" bestFit="1" customWidth="1"/>
    <col min="4616" max="4864" width="9.140625" style="81"/>
    <col min="4865" max="4865" width="5.5703125" style="81" customWidth="1"/>
    <col min="4866" max="4866" width="12.7109375" style="81" customWidth="1"/>
    <col min="4867" max="4867" width="28.7109375" style="81" customWidth="1"/>
    <col min="4868" max="4868" width="14.28515625" style="81" customWidth="1"/>
    <col min="4869" max="4869" width="15.28515625" style="81" customWidth="1"/>
    <col min="4870" max="4870" width="9.140625" style="81" customWidth="1"/>
    <col min="4871" max="4871" width="9.28515625" style="81" bestFit="1" customWidth="1"/>
    <col min="4872" max="5120" width="9.140625" style="81"/>
    <col min="5121" max="5121" width="5.5703125" style="81" customWidth="1"/>
    <col min="5122" max="5122" width="12.7109375" style="81" customWidth="1"/>
    <col min="5123" max="5123" width="28.7109375" style="81" customWidth="1"/>
    <col min="5124" max="5124" width="14.28515625" style="81" customWidth="1"/>
    <col min="5125" max="5125" width="15.28515625" style="81" customWidth="1"/>
    <col min="5126" max="5126" width="9.140625" style="81" customWidth="1"/>
    <col min="5127" max="5127" width="9.28515625" style="81" bestFit="1" customWidth="1"/>
    <col min="5128" max="5376" width="9.140625" style="81"/>
    <col min="5377" max="5377" width="5.5703125" style="81" customWidth="1"/>
    <col min="5378" max="5378" width="12.7109375" style="81" customWidth="1"/>
    <col min="5379" max="5379" width="28.7109375" style="81" customWidth="1"/>
    <col min="5380" max="5380" width="14.28515625" style="81" customWidth="1"/>
    <col min="5381" max="5381" width="15.28515625" style="81" customWidth="1"/>
    <col min="5382" max="5382" width="9.140625" style="81" customWidth="1"/>
    <col min="5383" max="5383" width="9.28515625" style="81" bestFit="1" customWidth="1"/>
    <col min="5384" max="5632" width="9.140625" style="81"/>
    <col min="5633" max="5633" width="5.5703125" style="81" customWidth="1"/>
    <col min="5634" max="5634" width="12.7109375" style="81" customWidth="1"/>
    <col min="5635" max="5635" width="28.7109375" style="81" customWidth="1"/>
    <col min="5636" max="5636" width="14.28515625" style="81" customWidth="1"/>
    <col min="5637" max="5637" width="15.28515625" style="81" customWidth="1"/>
    <col min="5638" max="5638" width="9.140625" style="81" customWidth="1"/>
    <col min="5639" max="5639" width="9.28515625" style="81" bestFit="1" customWidth="1"/>
    <col min="5640" max="5888" width="9.140625" style="81"/>
    <col min="5889" max="5889" width="5.5703125" style="81" customWidth="1"/>
    <col min="5890" max="5890" width="12.7109375" style="81" customWidth="1"/>
    <col min="5891" max="5891" width="28.7109375" style="81" customWidth="1"/>
    <col min="5892" max="5892" width="14.28515625" style="81" customWidth="1"/>
    <col min="5893" max="5893" width="15.28515625" style="81" customWidth="1"/>
    <col min="5894" max="5894" width="9.140625" style="81" customWidth="1"/>
    <col min="5895" max="5895" width="9.28515625" style="81" bestFit="1" customWidth="1"/>
    <col min="5896" max="6144" width="9.140625" style="81"/>
    <col min="6145" max="6145" width="5.5703125" style="81" customWidth="1"/>
    <col min="6146" max="6146" width="12.7109375" style="81" customWidth="1"/>
    <col min="6147" max="6147" width="28.7109375" style="81" customWidth="1"/>
    <col min="6148" max="6148" width="14.28515625" style="81" customWidth="1"/>
    <col min="6149" max="6149" width="15.28515625" style="81" customWidth="1"/>
    <col min="6150" max="6150" width="9.140625" style="81" customWidth="1"/>
    <col min="6151" max="6151" width="9.28515625" style="81" bestFit="1" customWidth="1"/>
    <col min="6152" max="6400" width="9.140625" style="81"/>
    <col min="6401" max="6401" width="5.5703125" style="81" customWidth="1"/>
    <col min="6402" max="6402" width="12.7109375" style="81" customWidth="1"/>
    <col min="6403" max="6403" width="28.7109375" style="81" customWidth="1"/>
    <col min="6404" max="6404" width="14.28515625" style="81" customWidth="1"/>
    <col min="6405" max="6405" width="15.28515625" style="81" customWidth="1"/>
    <col min="6406" max="6406" width="9.140625" style="81" customWidth="1"/>
    <col min="6407" max="6407" width="9.28515625" style="81" bestFit="1" customWidth="1"/>
    <col min="6408" max="6656" width="9.140625" style="81"/>
    <col min="6657" max="6657" width="5.5703125" style="81" customWidth="1"/>
    <col min="6658" max="6658" width="12.7109375" style="81" customWidth="1"/>
    <col min="6659" max="6659" width="28.7109375" style="81" customWidth="1"/>
    <col min="6660" max="6660" width="14.28515625" style="81" customWidth="1"/>
    <col min="6661" max="6661" width="15.28515625" style="81" customWidth="1"/>
    <col min="6662" max="6662" width="9.140625" style="81" customWidth="1"/>
    <col min="6663" max="6663" width="9.28515625" style="81" bestFit="1" customWidth="1"/>
    <col min="6664" max="6912" width="9.140625" style="81"/>
    <col min="6913" max="6913" width="5.5703125" style="81" customWidth="1"/>
    <col min="6914" max="6914" width="12.7109375" style="81" customWidth="1"/>
    <col min="6915" max="6915" width="28.7109375" style="81" customWidth="1"/>
    <col min="6916" max="6916" width="14.28515625" style="81" customWidth="1"/>
    <col min="6917" max="6917" width="15.28515625" style="81" customWidth="1"/>
    <col min="6918" max="6918" width="9.140625" style="81" customWidth="1"/>
    <col min="6919" max="6919" width="9.28515625" style="81" bestFit="1" customWidth="1"/>
    <col min="6920" max="7168" width="9.140625" style="81"/>
    <col min="7169" max="7169" width="5.5703125" style="81" customWidth="1"/>
    <col min="7170" max="7170" width="12.7109375" style="81" customWidth="1"/>
    <col min="7171" max="7171" width="28.7109375" style="81" customWidth="1"/>
    <col min="7172" max="7172" width="14.28515625" style="81" customWidth="1"/>
    <col min="7173" max="7173" width="15.28515625" style="81" customWidth="1"/>
    <col min="7174" max="7174" width="9.140625" style="81" customWidth="1"/>
    <col min="7175" max="7175" width="9.28515625" style="81" bestFit="1" customWidth="1"/>
    <col min="7176" max="7424" width="9.140625" style="81"/>
    <col min="7425" max="7425" width="5.5703125" style="81" customWidth="1"/>
    <col min="7426" max="7426" width="12.7109375" style="81" customWidth="1"/>
    <col min="7427" max="7427" width="28.7109375" style="81" customWidth="1"/>
    <col min="7428" max="7428" width="14.28515625" style="81" customWidth="1"/>
    <col min="7429" max="7429" width="15.28515625" style="81" customWidth="1"/>
    <col min="7430" max="7430" width="9.140625" style="81" customWidth="1"/>
    <col min="7431" max="7431" width="9.28515625" style="81" bestFit="1" customWidth="1"/>
    <col min="7432" max="7680" width="9.140625" style="81"/>
    <col min="7681" max="7681" width="5.5703125" style="81" customWidth="1"/>
    <col min="7682" max="7682" width="12.7109375" style="81" customWidth="1"/>
    <col min="7683" max="7683" width="28.7109375" style="81" customWidth="1"/>
    <col min="7684" max="7684" width="14.28515625" style="81" customWidth="1"/>
    <col min="7685" max="7685" width="15.28515625" style="81" customWidth="1"/>
    <col min="7686" max="7686" width="9.140625" style="81" customWidth="1"/>
    <col min="7687" max="7687" width="9.28515625" style="81" bestFit="1" customWidth="1"/>
    <col min="7688" max="7936" width="9.140625" style="81"/>
    <col min="7937" max="7937" width="5.5703125" style="81" customWidth="1"/>
    <col min="7938" max="7938" width="12.7109375" style="81" customWidth="1"/>
    <col min="7939" max="7939" width="28.7109375" style="81" customWidth="1"/>
    <col min="7940" max="7940" width="14.28515625" style="81" customWidth="1"/>
    <col min="7941" max="7941" width="15.28515625" style="81" customWidth="1"/>
    <col min="7942" max="7942" width="9.140625" style="81" customWidth="1"/>
    <col min="7943" max="7943" width="9.28515625" style="81" bestFit="1" customWidth="1"/>
    <col min="7944" max="8192" width="9.140625" style="81"/>
    <col min="8193" max="8193" width="5.5703125" style="81" customWidth="1"/>
    <col min="8194" max="8194" width="12.7109375" style="81" customWidth="1"/>
    <col min="8195" max="8195" width="28.7109375" style="81" customWidth="1"/>
    <col min="8196" max="8196" width="14.28515625" style="81" customWidth="1"/>
    <col min="8197" max="8197" width="15.28515625" style="81" customWidth="1"/>
    <col min="8198" max="8198" width="9.140625" style="81" customWidth="1"/>
    <col min="8199" max="8199" width="9.28515625" style="81" bestFit="1" customWidth="1"/>
    <col min="8200" max="8448" width="9.140625" style="81"/>
    <col min="8449" max="8449" width="5.5703125" style="81" customWidth="1"/>
    <col min="8450" max="8450" width="12.7109375" style="81" customWidth="1"/>
    <col min="8451" max="8451" width="28.7109375" style="81" customWidth="1"/>
    <col min="8452" max="8452" width="14.28515625" style="81" customWidth="1"/>
    <col min="8453" max="8453" width="15.28515625" style="81" customWidth="1"/>
    <col min="8454" max="8454" width="9.140625" style="81" customWidth="1"/>
    <col min="8455" max="8455" width="9.28515625" style="81" bestFit="1" customWidth="1"/>
    <col min="8456" max="8704" width="9.140625" style="81"/>
    <col min="8705" max="8705" width="5.5703125" style="81" customWidth="1"/>
    <col min="8706" max="8706" width="12.7109375" style="81" customWidth="1"/>
    <col min="8707" max="8707" width="28.7109375" style="81" customWidth="1"/>
    <col min="8708" max="8708" width="14.28515625" style="81" customWidth="1"/>
    <col min="8709" max="8709" width="15.28515625" style="81" customWidth="1"/>
    <col min="8710" max="8710" width="9.140625" style="81" customWidth="1"/>
    <col min="8711" max="8711" width="9.28515625" style="81" bestFit="1" customWidth="1"/>
    <col min="8712" max="8960" width="9.140625" style="81"/>
    <col min="8961" max="8961" width="5.5703125" style="81" customWidth="1"/>
    <col min="8962" max="8962" width="12.7109375" style="81" customWidth="1"/>
    <col min="8963" max="8963" width="28.7109375" style="81" customWidth="1"/>
    <col min="8964" max="8964" width="14.28515625" style="81" customWidth="1"/>
    <col min="8965" max="8965" width="15.28515625" style="81" customWidth="1"/>
    <col min="8966" max="8966" width="9.140625" style="81" customWidth="1"/>
    <col min="8967" max="8967" width="9.28515625" style="81" bestFit="1" customWidth="1"/>
    <col min="8968" max="9216" width="9.140625" style="81"/>
    <col min="9217" max="9217" width="5.5703125" style="81" customWidth="1"/>
    <col min="9218" max="9218" width="12.7109375" style="81" customWidth="1"/>
    <col min="9219" max="9219" width="28.7109375" style="81" customWidth="1"/>
    <col min="9220" max="9220" width="14.28515625" style="81" customWidth="1"/>
    <col min="9221" max="9221" width="15.28515625" style="81" customWidth="1"/>
    <col min="9222" max="9222" width="9.140625" style="81" customWidth="1"/>
    <col min="9223" max="9223" width="9.28515625" style="81" bestFit="1" customWidth="1"/>
    <col min="9224" max="9472" width="9.140625" style="81"/>
    <col min="9473" max="9473" width="5.5703125" style="81" customWidth="1"/>
    <col min="9474" max="9474" width="12.7109375" style="81" customWidth="1"/>
    <col min="9475" max="9475" width="28.7109375" style="81" customWidth="1"/>
    <col min="9476" max="9476" width="14.28515625" style="81" customWidth="1"/>
    <col min="9477" max="9477" width="15.28515625" style="81" customWidth="1"/>
    <col min="9478" max="9478" width="9.140625" style="81" customWidth="1"/>
    <col min="9479" max="9479" width="9.28515625" style="81" bestFit="1" customWidth="1"/>
    <col min="9480" max="9728" width="9.140625" style="81"/>
    <col min="9729" max="9729" width="5.5703125" style="81" customWidth="1"/>
    <col min="9730" max="9730" width="12.7109375" style="81" customWidth="1"/>
    <col min="9731" max="9731" width="28.7109375" style="81" customWidth="1"/>
    <col min="9732" max="9732" width="14.28515625" style="81" customWidth="1"/>
    <col min="9733" max="9733" width="15.28515625" style="81" customWidth="1"/>
    <col min="9734" max="9734" width="9.140625" style="81" customWidth="1"/>
    <col min="9735" max="9735" width="9.28515625" style="81" bestFit="1" customWidth="1"/>
    <col min="9736" max="9984" width="9.140625" style="81"/>
    <col min="9985" max="9985" width="5.5703125" style="81" customWidth="1"/>
    <col min="9986" max="9986" width="12.7109375" style="81" customWidth="1"/>
    <col min="9987" max="9987" width="28.7109375" style="81" customWidth="1"/>
    <col min="9988" max="9988" width="14.28515625" style="81" customWidth="1"/>
    <col min="9989" max="9989" width="15.28515625" style="81" customWidth="1"/>
    <col min="9990" max="9990" width="9.140625" style="81" customWidth="1"/>
    <col min="9991" max="9991" width="9.28515625" style="81" bestFit="1" customWidth="1"/>
    <col min="9992" max="10240" width="9.140625" style="81"/>
    <col min="10241" max="10241" width="5.5703125" style="81" customWidth="1"/>
    <col min="10242" max="10242" width="12.7109375" style="81" customWidth="1"/>
    <col min="10243" max="10243" width="28.7109375" style="81" customWidth="1"/>
    <col min="10244" max="10244" width="14.28515625" style="81" customWidth="1"/>
    <col min="10245" max="10245" width="15.28515625" style="81" customWidth="1"/>
    <col min="10246" max="10246" width="9.140625" style="81" customWidth="1"/>
    <col min="10247" max="10247" width="9.28515625" style="81" bestFit="1" customWidth="1"/>
    <col min="10248" max="10496" width="9.140625" style="81"/>
    <col min="10497" max="10497" width="5.5703125" style="81" customWidth="1"/>
    <col min="10498" max="10498" width="12.7109375" style="81" customWidth="1"/>
    <col min="10499" max="10499" width="28.7109375" style="81" customWidth="1"/>
    <col min="10500" max="10500" width="14.28515625" style="81" customWidth="1"/>
    <col min="10501" max="10501" width="15.28515625" style="81" customWidth="1"/>
    <col min="10502" max="10502" width="9.140625" style="81" customWidth="1"/>
    <col min="10503" max="10503" width="9.28515625" style="81" bestFit="1" customWidth="1"/>
    <col min="10504" max="10752" width="9.140625" style="81"/>
    <col min="10753" max="10753" width="5.5703125" style="81" customWidth="1"/>
    <col min="10754" max="10754" width="12.7109375" style="81" customWidth="1"/>
    <col min="10755" max="10755" width="28.7109375" style="81" customWidth="1"/>
    <col min="10756" max="10756" width="14.28515625" style="81" customWidth="1"/>
    <col min="10757" max="10757" width="15.28515625" style="81" customWidth="1"/>
    <col min="10758" max="10758" width="9.140625" style="81" customWidth="1"/>
    <col min="10759" max="10759" width="9.28515625" style="81" bestFit="1" customWidth="1"/>
    <col min="10760" max="11008" width="9.140625" style="81"/>
    <col min="11009" max="11009" width="5.5703125" style="81" customWidth="1"/>
    <col min="11010" max="11010" width="12.7109375" style="81" customWidth="1"/>
    <col min="11011" max="11011" width="28.7109375" style="81" customWidth="1"/>
    <col min="11012" max="11012" width="14.28515625" style="81" customWidth="1"/>
    <col min="11013" max="11013" width="15.28515625" style="81" customWidth="1"/>
    <col min="11014" max="11014" width="9.140625" style="81" customWidth="1"/>
    <col min="11015" max="11015" width="9.28515625" style="81" bestFit="1" customWidth="1"/>
    <col min="11016" max="11264" width="9.140625" style="81"/>
    <col min="11265" max="11265" width="5.5703125" style="81" customWidth="1"/>
    <col min="11266" max="11266" width="12.7109375" style="81" customWidth="1"/>
    <col min="11267" max="11267" width="28.7109375" style="81" customWidth="1"/>
    <col min="11268" max="11268" width="14.28515625" style="81" customWidth="1"/>
    <col min="11269" max="11269" width="15.28515625" style="81" customWidth="1"/>
    <col min="11270" max="11270" width="9.140625" style="81" customWidth="1"/>
    <col min="11271" max="11271" width="9.28515625" style="81" bestFit="1" customWidth="1"/>
    <col min="11272" max="11520" width="9.140625" style="81"/>
    <col min="11521" max="11521" width="5.5703125" style="81" customWidth="1"/>
    <col min="11522" max="11522" width="12.7109375" style="81" customWidth="1"/>
    <col min="11523" max="11523" width="28.7109375" style="81" customWidth="1"/>
    <col min="11524" max="11524" width="14.28515625" style="81" customWidth="1"/>
    <col min="11525" max="11525" width="15.28515625" style="81" customWidth="1"/>
    <col min="11526" max="11526" width="9.140625" style="81" customWidth="1"/>
    <col min="11527" max="11527" width="9.28515625" style="81" bestFit="1" customWidth="1"/>
    <col min="11528" max="11776" width="9.140625" style="81"/>
    <col min="11777" max="11777" width="5.5703125" style="81" customWidth="1"/>
    <col min="11778" max="11778" width="12.7109375" style="81" customWidth="1"/>
    <col min="11779" max="11779" width="28.7109375" style="81" customWidth="1"/>
    <col min="11780" max="11780" width="14.28515625" style="81" customWidth="1"/>
    <col min="11781" max="11781" width="15.28515625" style="81" customWidth="1"/>
    <col min="11782" max="11782" width="9.140625" style="81" customWidth="1"/>
    <col min="11783" max="11783" width="9.28515625" style="81" bestFit="1" customWidth="1"/>
    <col min="11784" max="12032" width="9.140625" style="81"/>
    <col min="12033" max="12033" width="5.5703125" style="81" customWidth="1"/>
    <col min="12034" max="12034" width="12.7109375" style="81" customWidth="1"/>
    <col min="12035" max="12035" width="28.7109375" style="81" customWidth="1"/>
    <col min="12036" max="12036" width="14.28515625" style="81" customWidth="1"/>
    <col min="12037" max="12037" width="15.28515625" style="81" customWidth="1"/>
    <col min="12038" max="12038" width="9.140625" style="81" customWidth="1"/>
    <col min="12039" max="12039" width="9.28515625" style="81" bestFit="1" customWidth="1"/>
    <col min="12040" max="12288" width="9.140625" style="81"/>
    <col min="12289" max="12289" width="5.5703125" style="81" customWidth="1"/>
    <col min="12290" max="12290" width="12.7109375" style="81" customWidth="1"/>
    <col min="12291" max="12291" width="28.7109375" style="81" customWidth="1"/>
    <col min="12292" max="12292" width="14.28515625" style="81" customWidth="1"/>
    <col min="12293" max="12293" width="15.28515625" style="81" customWidth="1"/>
    <col min="12294" max="12294" width="9.140625" style="81" customWidth="1"/>
    <col min="12295" max="12295" width="9.28515625" style="81" bestFit="1" customWidth="1"/>
    <col min="12296" max="12544" width="9.140625" style="81"/>
    <col min="12545" max="12545" width="5.5703125" style="81" customWidth="1"/>
    <col min="12546" max="12546" width="12.7109375" style="81" customWidth="1"/>
    <col min="12547" max="12547" width="28.7109375" style="81" customWidth="1"/>
    <col min="12548" max="12548" width="14.28515625" style="81" customWidth="1"/>
    <col min="12549" max="12549" width="15.28515625" style="81" customWidth="1"/>
    <col min="12550" max="12550" width="9.140625" style="81" customWidth="1"/>
    <col min="12551" max="12551" width="9.28515625" style="81" bestFit="1" customWidth="1"/>
    <col min="12552" max="12800" width="9.140625" style="81"/>
    <col min="12801" max="12801" width="5.5703125" style="81" customWidth="1"/>
    <col min="12802" max="12802" width="12.7109375" style="81" customWidth="1"/>
    <col min="12803" max="12803" width="28.7109375" style="81" customWidth="1"/>
    <col min="12804" max="12804" width="14.28515625" style="81" customWidth="1"/>
    <col min="12805" max="12805" width="15.28515625" style="81" customWidth="1"/>
    <col min="12806" max="12806" width="9.140625" style="81" customWidth="1"/>
    <col min="12807" max="12807" width="9.28515625" style="81" bestFit="1" customWidth="1"/>
    <col min="12808" max="13056" width="9.140625" style="81"/>
    <col min="13057" max="13057" width="5.5703125" style="81" customWidth="1"/>
    <col min="13058" max="13058" width="12.7109375" style="81" customWidth="1"/>
    <col min="13059" max="13059" width="28.7109375" style="81" customWidth="1"/>
    <col min="13060" max="13060" width="14.28515625" style="81" customWidth="1"/>
    <col min="13061" max="13061" width="15.28515625" style="81" customWidth="1"/>
    <col min="13062" max="13062" width="9.140625" style="81" customWidth="1"/>
    <col min="13063" max="13063" width="9.28515625" style="81" bestFit="1" customWidth="1"/>
    <col min="13064" max="13312" width="9.140625" style="81"/>
    <col min="13313" max="13313" width="5.5703125" style="81" customWidth="1"/>
    <col min="13314" max="13314" width="12.7109375" style="81" customWidth="1"/>
    <col min="13315" max="13315" width="28.7109375" style="81" customWidth="1"/>
    <col min="13316" max="13316" width="14.28515625" style="81" customWidth="1"/>
    <col min="13317" max="13317" width="15.28515625" style="81" customWidth="1"/>
    <col min="13318" max="13318" width="9.140625" style="81" customWidth="1"/>
    <col min="13319" max="13319" width="9.28515625" style="81" bestFit="1" customWidth="1"/>
    <col min="13320" max="13568" width="9.140625" style="81"/>
    <col min="13569" max="13569" width="5.5703125" style="81" customWidth="1"/>
    <col min="13570" max="13570" width="12.7109375" style="81" customWidth="1"/>
    <col min="13571" max="13571" width="28.7109375" style="81" customWidth="1"/>
    <col min="13572" max="13572" width="14.28515625" style="81" customWidth="1"/>
    <col min="13573" max="13573" width="15.28515625" style="81" customWidth="1"/>
    <col min="13574" max="13574" width="9.140625" style="81" customWidth="1"/>
    <col min="13575" max="13575" width="9.28515625" style="81" bestFit="1" customWidth="1"/>
    <col min="13576" max="13824" width="9.140625" style="81"/>
    <col min="13825" max="13825" width="5.5703125" style="81" customWidth="1"/>
    <col min="13826" max="13826" width="12.7109375" style="81" customWidth="1"/>
    <col min="13827" max="13827" width="28.7109375" style="81" customWidth="1"/>
    <col min="13828" max="13828" width="14.28515625" style="81" customWidth="1"/>
    <col min="13829" max="13829" width="15.28515625" style="81" customWidth="1"/>
    <col min="13830" max="13830" width="9.140625" style="81" customWidth="1"/>
    <col min="13831" max="13831" width="9.28515625" style="81" bestFit="1" customWidth="1"/>
    <col min="13832" max="14080" width="9.140625" style="81"/>
    <col min="14081" max="14081" width="5.5703125" style="81" customWidth="1"/>
    <col min="14082" max="14082" width="12.7109375" style="81" customWidth="1"/>
    <col min="14083" max="14083" width="28.7109375" style="81" customWidth="1"/>
    <col min="14084" max="14084" width="14.28515625" style="81" customWidth="1"/>
    <col min="14085" max="14085" width="15.28515625" style="81" customWidth="1"/>
    <col min="14086" max="14086" width="9.140625" style="81" customWidth="1"/>
    <col min="14087" max="14087" width="9.28515625" style="81" bestFit="1" customWidth="1"/>
    <col min="14088" max="14336" width="9.140625" style="81"/>
    <col min="14337" max="14337" width="5.5703125" style="81" customWidth="1"/>
    <col min="14338" max="14338" width="12.7109375" style="81" customWidth="1"/>
    <col min="14339" max="14339" width="28.7109375" style="81" customWidth="1"/>
    <col min="14340" max="14340" width="14.28515625" style="81" customWidth="1"/>
    <col min="14341" max="14341" width="15.28515625" style="81" customWidth="1"/>
    <col min="14342" max="14342" width="9.140625" style="81" customWidth="1"/>
    <col min="14343" max="14343" width="9.28515625" style="81" bestFit="1" customWidth="1"/>
    <col min="14344" max="14592" width="9.140625" style="81"/>
    <col min="14593" max="14593" width="5.5703125" style="81" customWidth="1"/>
    <col min="14594" max="14594" width="12.7109375" style="81" customWidth="1"/>
    <col min="14595" max="14595" width="28.7109375" style="81" customWidth="1"/>
    <col min="14596" max="14596" width="14.28515625" style="81" customWidth="1"/>
    <col min="14597" max="14597" width="15.28515625" style="81" customWidth="1"/>
    <col min="14598" max="14598" width="9.140625" style="81" customWidth="1"/>
    <col min="14599" max="14599" width="9.28515625" style="81" bestFit="1" customWidth="1"/>
    <col min="14600" max="14848" width="9.140625" style="81"/>
    <col min="14849" max="14849" width="5.5703125" style="81" customWidth="1"/>
    <col min="14850" max="14850" width="12.7109375" style="81" customWidth="1"/>
    <col min="14851" max="14851" width="28.7109375" style="81" customWidth="1"/>
    <col min="14852" max="14852" width="14.28515625" style="81" customWidth="1"/>
    <col min="14853" max="14853" width="15.28515625" style="81" customWidth="1"/>
    <col min="14854" max="14854" width="9.140625" style="81" customWidth="1"/>
    <col min="14855" max="14855" width="9.28515625" style="81" bestFit="1" customWidth="1"/>
    <col min="14856" max="15104" width="9.140625" style="81"/>
    <col min="15105" max="15105" width="5.5703125" style="81" customWidth="1"/>
    <col min="15106" max="15106" width="12.7109375" style="81" customWidth="1"/>
    <col min="15107" max="15107" width="28.7109375" style="81" customWidth="1"/>
    <col min="15108" max="15108" width="14.28515625" style="81" customWidth="1"/>
    <col min="15109" max="15109" width="15.28515625" style="81" customWidth="1"/>
    <col min="15110" max="15110" width="9.140625" style="81" customWidth="1"/>
    <col min="15111" max="15111" width="9.28515625" style="81" bestFit="1" customWidth="1"/>
    <col min="15112" max="15360" width="9.140625" style="81"/>
    <col min="15361" max="15361" width="5.5703125" style="81" customWidth="1"/>
    <col min="15362" max="15362" width="12.7109375" style="81" customWidth="1"/>
    <col min="15363" max="15363" width="28.7109375" style="81" customWidth="1"/>
    <col min="15364" max="15364" width="14.28515625" style="81" customWidth="1"/>
    <col min="15365" max="15365" width="15.28515625" style="81" customWidth="1"/>
    <col min="15366" max="15366" width="9.140625" style="81" customWidth="1"/>
    <col min="15367" max="15367" width="9.28515625" style="81" bestFit="1" customWidth="1"/>
    <col min="15368" max="15616" width="9.140625" style="81"/>
    <col min="15617" max="15617" width="5.5703125" style="81" customWidth="1"/>
    <col min="15618" max="15618" width="12.7109375" style="81" customWidth="1"/>
    <col min="15619" max="15619" width="28.7109375" style="81" customWidth="1"/>
    <col min="15620" max="15620" width="14.28515625" style="81" customWidth="1"/>
    <col min="15621" max="15621" width="15.28515625" style="81" customWidth="1"/>
    <col min="15622" max="15622" width="9.140625" style="81" customWidth="1"/>
    <col min="15623" max="15623" width="9.28515625" style="81" bestFit="1" customWidth="1"/>
    <col min="15624" max="15872" width="9.140625" style="81"/>
    <col min="15873" max="15873" width="5.5703125" style="81" customWidth="1"/>
    <col min="15874" max="15874" width="12.7109375" style="81" customWidth="1"/>
    <col min="15875" max="15875" width="28.7109375" style="81" customWidth="1"/>
    <col min="15876" max="15876" width="14.28515625" style="81" customWidth="1"/>
    <col min="15877" max="15877" width="15.28515625" style="81" customWidth="1"/>
    <col min="15878" max="15878" width="9.140625" style="81" customWidth="1"/>
    <col min="15879" max="15879" width="9.28515625" style="81" bestFit="1" customWidth="1"/>
    <col min="15880" max="16128" width="9.140625" style="81"/>
    <col min="16129" max="16129" width="5.5703125" style="81" customWidth="1"/>
    <col min="16130" max="16130" width="12.7109375" style="81" customWidth="1"/>
    <col min="16131" max="16131" width="28.7109375" style="81" customWidth="1"/>
    <col min="16132" max="16132" width="14.28515625" style="81" customWidth="1"/>
    <col min="16133" max="16133" width="15.28515625" style="81" customWidth="1"/>
    <col min="16134" max="16134" width="9.140625" style="81" customWidth="1"/>
    <col min="16135" max="16135" width="9.28515625" style="81" bestFit="1" customWidth="1"/>
    <col min="16136" max="16384" width="9.140625" style="81"/>
  </cols>
  <sheetData>
    <row r="1" spans="1:9" ht="15.95" customHeight="1">
      <c r="A1" s="595" t="str">
        <f>"DDOCODE  :"&amp;Form47front!S11</f>
        <v>DDOCODE  :06130308003</v>
      </c>
      <c r="B1" s="595"/>
      <c r="C1" s="595"/>
      <c r="D1" s="596"/>
      <c r="E1" s="596"/>
      <c r="F1" s="105"/>
      <c r="G1" s="105"/>
      <c r="H1" s="105"/>
      <c r="I1" s="105"/>
    </row>
    <row r="2" spans="1:9" ht="15.95" customHeight="1">
      <c r="A2" s="597" t="s">
        <v>329</v>
      </c>
      <c r="B2" s="597"/>
      <c r="C2" s="597"/>
      <c r="D2" s="597"/>
      <c r="E2" s="597"/>
      <c r="F2" s="106"/>
      <c r="G2" s="106"/>
      <c r="H2" s="106"/>
      <c r="I2" s="106"/>
    </row>
    <row r="3" spans="1:9" ht="15.95" customHeight="1">
      <c r="A3" s="598" t="s">
        <v>330</v>
      </c>
      <c r="B3" s="598"/>
      <c r="C3" s="598"/>
      <c r="D3" s="598"/>
      <c r="E3" s="598"/>
      <c r="F3" s="107"/>
      <c r="G3" s="107"/>
      <c r="H3" s="107"/>
      <c r="I3" s="107"/>
    </row>
    <row r="4" spans="1:9" ht="15.95" customHeight="1">
      <c r="A4" s="598" t="s">
        <v>331</v>
      </c>
      <c r="B4" s="598"/>
      <c r="C4" s="598"/>
      <c r="D4" s="598"/>
      <c r="E4" s="598"/>
      <c r="F4" s="107"/>
      <c r="G4" s="107"/>
      <c r="H4" s="107"/>
      <c r="I4" s="107"/>
    </row>
    <row r="5" spans="1:9" ht="15.95" customHeight="1">
      <c r="A5" s="221" t="str">
        <f>A1</f>
        <v>DDOCODE  :06130308003</v>
      </c>
      <c r="B5" s="221"/>
      <c r="C5" s="599" t="str">
        <f>"DDO Designation :  "&amp;Form47front!S13</f>
        <v>DDO Designation :  HEADMASTER</v>
      </c>
      <c r="D5" s="599"/>
      <c r="E5" s="599"/>
      <c r="F5" s="108"/>
      <c r="G5" s="108"/>
      <c r="H5" s="108"/>
      <c r="I5" s="108"/>
    </row>
    <row r="6" spans="1:9" ht="15.95" customHeight="1" thickBot="1">
      <c r="A6" s="590" t="s">
        <v>332</v>
      </c>
      <c r="B6" s="590"/>
      <c r="C6" s="108" t="s">
        <v>333</v>
      </c>
      <c r="D6" s="591" t="str">
        <f>"Date   :   "&amp; Bill_Dt</f>
        <v>Date   :   Mar-2014</v>
      </c>
      <c r="E6" s="591"/>
      <c r="F6" s="108"/>
      <c r="G6" s="108"/>
      <c r="H6" s="108"/>
      <c r="I6" s="108"/>
    </row>
    <row r="7" spans="1:9" ht="26.25" customHeight="1">
      <c r="A7" s="109" t="s">
        <v>334</v>
      </c>
      <c r="B7" s="110" t="s">
        <v>335</v>
      </c>
      <c r="C7" s="111" t="s">
        <v>252</v>
      </c>
      <c r="D7" s="111" t="s">
        <v>336</v>
      </c>
      <c r="E7" s="112" t="s">
        <v>337</v>
      </c>
      <c r="F7" s="107"/>
      <c r="G7" s="107"/>
      <c r="H7" s="107"/>
      <c r="I7" s="107"/>
    </row>
    <row r="8" spans="1:9" s="117" customFormat="1" ht="21" customHeight="1">
      <c r="A8" s="113">
        <v>1</v>
      </c>
      <c r="B8" s="114" t="str">
        <f>'APTC Back Page'!C4</f>
        <v>0618183</v>
      </c>
      <c r="C8" s="113" t="str">
        <f>'APTC Back Page'!B4</f>
        <v>Sri Kunchala Seshu</v>
      </c>
      <c r="D8" s="115" t="str">
        <f>Data!G13</f>
        <v>049810100041642</v>
      </c>
      <c r="E8" s="116">
        <f>'APTC Back Page'!AA19</f>
        <v>108405</v>
      </c>
    </row>
    <row r="9" spans="1:9" s="117" customFormat="1" ht="21" customHeight="1">
      <c r="A9" s="113">
        <v>2</v>
      </c>
      <c r="B9" s="114">
        <f>'APTC Back Page'!C5</f>
        <v>0</v>
      </c>
      <c r="C9" s="113">
        <f>'APTC Back Page'!B5</f>
        <v>0</v>
      </c>
      <c r="D9" s="115"/>
      <c r="E9" s="116">
        <f>'APTC Back Page'!AA20</f>
        <v>0</v>
      </c>
    </row>
    <row r="10" spans="1:9" s="117" customFormat="1" ht="21" customHeight="1">
      <c r="A10" s="113">
        <v>3</v>
      </c>
      <c r="B10" s="114">
        <f>'APTC Back Page'!C6</f>
        <v>0</v>
      </c>
      <c r="C10" s="113">
        <f>'APTC Back Page'!B6</f>
        <v>0</v>
      </c>
      <c r="D10" s="115"/>
      <c r="E10" s="116">
        <f>'APTC Back Page'!AA21</f>
        <v>0</v>
      </c>
    </row>
    <row r="11" spans="1:9" s="117" customFormat="1" ht="21" customHeight="1" thickBot="1">
      <c r="A11" s="113">
        <v>4</v>
      </c>
      <c r="B11" s="114">
        <f>'APTC Back Page'!C7</f>
        <v>0</v>
      </c>
      <c r="C11" s="113">
        <f>'APTC Back Page'!B7</f>
        <v>0</v>
      </c>
      <c r="D11" s="115"/>
      <c r="E11" s="116">
        <f>'APTC Back Page'!AA22</f>
        <v>0</v>
      </c>
    </row>
    <row r="12" spans="1:9" s="119" customFormat="1" ht="21" customHeight="1" thickTop="1" thickBot="1">
      <c r="A12" s="592" t="s">
        <v>338</v>
      </c>
      <c r="B12" s="593"/>
      <c r="C12" s="593"/>
      <c r="D12" s="594"/>
      <c r="E12" s="118">
        <f>E8</f>
        <v>108405</v>
      </c>
    </row>
    <row r="13" spans="1:9" s="117" customFormat="1" ht="21" customHeight="1" thickTop="1"/>
    <row r="14" spans="1:9" s="117" customFormat="1" ht="21" customHeight="1">
      <c r="A14" s="117" t="str">
        <f>Form47front!E98</f>
        <v xml:space="preserve"> Rupees One Lakh Eight Thousand Four Hundred and Five Only</v>
      </c>
    </row>
    <row r="15" spans="1:9" s="117" customFormat="1" ht="21" customHeight="1"/>
    <row r="16" spans="1:9" s="117" customFormat="1" ht="21" customHeight="1"/>
    <row r="17" spans="4:4" s="117" customFormat="1" ht="21" customHeight="1">
      <c r="D17" s="89" t="s">
        <v>272</v>
      </c>
    </row>
    <row r="18" spans="4:4" s="117" customFormat="1" ht="21" customHeight="1"/>
    <row r="19" spans="4:4" s="117" customFormat="1" ht="21" customHeight="1"/>
    <row r="20" spans="4:4" s="117" customFormat="1" ht="21" customHeight="1"/>
    <row r="21" spans="4:4" s="117" customFormat="1" ht="21" customHeight="1"/>
    <row r="22" spans="4:4" s="117" customFormat="1" ht="21" customHeight="1"/>
    <row r="23" spans="4:4" s="117" customFormat="1" ht="21" customHeight="1"/>
    <row r="24" spans="4:4" s="117" customFormat="1" ht="21" customHeight="1"/>
    <row r="25" spans="4:4" s="117" customFormat="1" ht="21" customHeight="1"/>
    <row r="26" spans="4:4" s="117" customFormat="1" ht="21" customHeight="1"/>
    <row r="27" spans="4:4" s="117" customFormat="1" ht="21" customHeight="1"/>
    <row r="28" spans="4:4" s="117" customFormat="1" ht="21" customHeight="1"/>
    <row r="29" spans="4:4" s="117" customFormat="1" ht="21" customHeight="1"/>
    <row r="30" spans="4:4" s="117" customFormat="1" ht="21" customHeight="1"/>
    <row r="31" spans="4:4" s="117" customFormat="1" ht="21" customHeight="1"/>
    <row r="32" spans="4:4" s="117" customFormat="1" ht="21" customHeight="1"/>
    <row r="33" s="117" customFormat="1" ht="21" customHeight="1"/>
    <row r="34" s="117" customFormat="1" ht="21" customHeight="1"/>
    <row r="35" s="117" customFormat="1" ht="21" customHeight="1"/>
    <row r="36" s="117" customFormat="1" ht="21" customHeight="1"/>
    <row r="37" s="117" customFormat="1" ht="21" customHeight="1"/>
    <row r="38" s="117" customFormat="1" ht="21" customHeight="1"/>
    <row r="39" s="117" customFormat="1" ht="21" customHeight="1"/>
    <row r="40" s="117" customFormat="1" ht="21" customHeight="1"/>
    <row r="41" s="117" customFormat="1" ht="21" customHeight="1"/>
    <row r="42" s="117" customFormat="1" ht="21" customHeight="1"/>
    <row r="43" s="117" customFormat="1" ht="21" customHeight="1"/>
    <row r="44" s="117" customFormat="1" ht="21" customHeight="1"/>
    <row r="45" s="117" customFormat="1" ht="21" customHeight="1"/>
    <row r="46" s="117" customFormat="1" ht="21" customHeight="1"/>
    <row r="47" s="117" customFormat="1" ht="21" customHeight="1"/>
    <row r="48" s="117" customFormat="1" ht="21" customHeight="1"/>
    <row r="49" s="117" customFormat="1" ht="21" customHeight="1"/>
    <row r="50" s="117" customFormat="1" ht="21" customHeight="1"/>
    <row r="51" s="117" customFormat="1" ht="21" customHeight="1"/>
    <row r="52" s="117" customFormat="1" ht="21" customHeight="1"/>
    <row r="53" s="117" customFormat="1" ht="21" customHeight="1"/>
    <row r="54" s="117" customFormat="1" ht="21" customHeight="1"/>
    <row r="55" s="117" customFormat="1" ht="21" customHeight="1"/>
    <row r="56" s="117" customFormat="1" ht="21" customHeight="1"/>
    <row r="57" s="117" customFormat="1" ht="21" customHeight="1"/>
    <row r="58" s="117" customFormat="1" ht="21" customHeight="1"/>
    <row r="59" s="117" customFormat="1" ht="21" customHeight="1"/>
    <row r="60" s="117" customFormat="1" ht="21" customHeight="1"/>
    <row r="61" s="117" customFormat="1" ht="21" customHeight="1"/>
    <row r="62" s="117" customFormat="1" ht="21" customHeight="1"/>
    <row r="63" s="117" customFormat="1" ht="21" customHeight="1"/>
    <row r="64" s="117" customFormat="1" ht="21" customHeight="1"/>
    <row r="65" s="117" customFormat="1" ht="21" customHeight="1"/>
    <row r="66" s="117" customFormat="1" ht="21" customHeight="1"/>
    <row r="67" s="117" customFormat="1" ht="21" customHeight="1"/>
    <row r="68" s="117" customFormat="1" ht="21" customHeight="1"/>
    <row r="69" s="117" customFormat="1" ht="21" customHeight="1"/>
    <row r="70" s="117" customFormat="1" ht="21" customHeight="1"/>
    <row r="71" s="117" customFormat="1" ht="21" customHeight="1"/>
    <row r="72" s="117" customFormat="1" ht="21" customHeight="1"/>
    <row r="73" s="117" customFormat="1" ht="21" customHeight="1"/>
    <row r="74" s="117" customFormat="1" ht="21" customHeight="1"/>
    <row r="75" s="117" customFormat="1" ht="21" customHeight="1"/>
    <row r="76" s="117" customFormat="1" ht="21" customHeight="1"/>
    <row r="77" s="117" customFormat="1" ht="21" customHeight="1"/>
    <row r="78" s="117" customFormat="1" ht="21" customHeight="1"/>
    <row r="79" s="117" customFormat="1" ht="21" customHeight="1"/>
    <row r="80" s="117" customFormat="1" ht="21" customHeight="1"/>
    <row r="81" s="117" customFormat="1" ht="21" customHeight="1"/>
    <row r="82" s="117" customFormat="1" ht="21" customHeight="1"/>
    <row r="83" s="117" customFormat="1" ht="21" customHeight="1"/>
    <row r="84" s="117" customFormat="1" ht="21" customHeight="1"/>
    <row r="85" s="117" customFormat="1" ht="21" customHeight="1"/>
    <row r="86" s="117" customFormat="1" ht="21" customHeight="1"/>
    <row r="87" s="117" customFormat="1" ht="21" customHeight="1"/>
    <row r="88" s="117" customFormat="1" ht="21" customHeight="1"/>
    <row r="89" s="117" customFormat="1" ht="21" customHeight="1"/>
    <row r="90" s="117" customFormat="1" ht="21" customHeight="1"/>
    <row r="91" s="117" customFormat="1" ht="21" customHeight="1"/>
    <row r="92" s="117" customFormat="1" ht="21" customHeight="1"/>
    <row r="93" s="117" customFormat="1" ht="21" customHeight="1"/>
    <row r="94" s="117" customFormat="1" ht="21" customHeight="1"/>
    <row r="95" s="117" customFormat="1" ht="21" customHeight="1"/>
    <row r="96" s="117" customFormat="1" ht="21" customHeight="1"/>
    <row r="97" s="117" customFormat="1" ht="21" customHeight="1"/>
    <row r="98" s="117" customFormat="1" ht="21" customHeight="1"/>
    <row r="99" s="117" customFormat="1" ht="21" customHeight="1"/>
    <row r="100" s="117" customFormat="1" ht="21" customHeight="1"/>
    <row r="101" s="117" customFormat="1" ht="21" customHeight="1"/>
    <row r="102" s="117" customFormat="1" ht="21" customHeight="1"/>
    <row r="103" s="117" customFormat="1" ht="21" customHeight="1"/>
    <row r="104" s="117" customFormat="1" ht="21" customHeight="1"/>
    <row r="105" s="117" customFormat="1" ht="21" customHeight="1"/>
    <row r="106" s="117" customFormat="1" ht="21" customHeight="1"/>
    <row r="107" s="117" customFormat="1" ht="21" customHeight="1"/>
    <row r="108" s="117" customFormat="1" ht="21" customHeight="1"/>
    <row r="109" s="117" customFormat="1" ht="21" customHeight="1"/>
    <row r="110" s="117" customFormat="1" ht="21" customHeight="1"/>
    <row r="111" s="117" customFormat="1" ht="21" customHeight="1"/>
    <row r="112" s="117" customFormat="1" ht="21" customHeight="1"/>
    <row r="113" s="117" customFormat="1" ht="21" customHeight="1"/>
    <row r="114" s="117" customFormat="1" ht="21" customHeight="1"/>
    <row r="115" s="117" customFormat="1" ht="21" customHeight="1"/>
    <row r="116" s="117" customFormat="1" ht="21" customHeight="1"/>
    <row r="117" s="117" customFormat="1" ht="21" customHeight="1"/>
    <row r="118" s="117" customFormat="1" ht="21" customHeight="1"/>
    <row r="119" s="117" customFormat="1" ht="21" customHeight="1"/>
    <row r="120" s="117" customFormat="1" ht="21" customHeight="1"/>
    <row r="121" s="117" customFormat="1" ht="21" customHeight="1"/>
    <row r="122" s="117" customFormat="1" ht="21" customHeight="1"/>
    <row r="123" s="117" customFormat="1" ht="21" customHeight="1"/>
    <row r="124" s="117" customFormat="1" ht="21" customHeight="1"/>
    <row r="125" s="117" customFormat="1" ht="21" customHeight="1"/>
    <row r="126" s="117" customFormat="1" ht="21" customHeight="1"/>
    <row r="127" s="117" customFormat="1" ht="21" customHeight="1"/>
    <row r="128" s="117" customFormat="1" ht="21" customHeight="1"/>
    <row r="129" s="117" customFormat="1" ht="21" customHeight="1"/>
    <row r="130" s="117" customFormat="1" ht="21" customHeight="1"/>
    <row r="131" s="117" customFormat="1" ht="21" customHeight="1"/>
    <row r="132" s="117" customFormat="1" ht="21" customHeight="1"/>
    <row r="133" s="117" customFormat="1" ht="21" customHeight="1"/>
    <row r="134" s="117" customFormat="1" ht="21" customHeight="1"/>
    <row r="135" s="117" customFormat="1" ht="21" customHeight="1"/>
    <row r="136" s="117" customFormat="1" ht="21" customHeight="1"/>
    <row r="137" s="117" customFormat="1" ht="21" customHeight="1"/>
    <row r="138" s="117" customFormat="1" ht="21" customHeight="1"/>
    <row r="139" s="117" customFormat="1" ht="21" customHeight="1"/>
    <row r="140" s="117" customFormat="1" ht="21" customHeight="1"/>
    <row r="141" s="117" customFormat="1" ht="21" customHeight="1"/>
    <row r="142" s="117" customFormat="1" ht="21" customHeight="1"/>
    <row r="143" s="117" customFormat="1" ht="21" customHeight="1"/>
    <row r="144" s="117" customFormat="1" ht="21" customHeight="1"/>
    <row r="145" s="117" customFormat="1" ht="21" customHeight="1"/>
    <row r="146" s="117" customFormat="1" ht="21" customHeight="1"/>
    <row r="147" s="117" customFormat="1" ht="21" customHeight="1"/>
    <row r="148" s="117" customFormat="1" ht="21" customHeight="1"/>
    <row r="149" s="117" customFormat="1" ht="21" customHeight="1"/>
    <row r="150" s="117" customFormat="1" ht="21" customHeight="1"/>
    <row r="151" s="117" customFormat="1" ht="21" customHeight="1"/>
    <row r="152" s="117" customFormat="1" ht="21" customHeight="1"/>
    <row r="153" s="117" customFormat="1" ht="21" customHeight="1"/>
    <row r="154" s="117" customFormat="1" ht="21" customHeight="1"/>
    <row r="155" s="117" customFormat="1" ht="21" customHeight="1"/>
    <row r="156" s="117" customFormat="1" ht="21" customHeight="1"/>
    <row r="157" s="117" customFormat="1" ht="21" customHeight="1"/>
    <row r="158" s="117" customFormat="1" ht="21" customHeight="1"/>
    <row r="159" s="117" customFormat="1" ht="21" customHeight="1"/>
    <row r="160" s="117" customFormat="1" ht="21" customHeight="1"/>
    <row r="161" s="117" customFormat="1" ht="21" customHeight="1"/>
    <row r="162" s="117" customFormat="1" ht="21" customHeight="1"/>
    <row r="163" s="117" customFormat="1" ht="21" customHeight="1"/>
    <row r="164" s="117" customFormat="1" ht="21" customHeight="1"/>
    <row r="165" s="117" customFormat="1" ht="21" customHeight="1"/>
    <row r="166" s="117" customFormat="1" ht="21" customHeight="1"/>
    <row r="167" s="117" customFormat="1" ht="21" customHeight="1"/>
    <row r="168" s="117" customFormat="1" ht="21" customHeight="1"/>
    <row r="169" s="117" customFormat="1" ht="21" customHeight="1"/>
    <row r="170" s="117" customFormat="1" ht="21" customHeight="1"/>
    <row r="171" s="117" customFormat="1" ht="21" customHeight="1"/>
    <row r="172" s="117" customFormat="1" ht="21" customHeight="1"/>
    <row r="173" s="117" customFormat="1" ht="21" customHeight="1"/>
    <row r="174" s="117" customFormat="1" ht="21" customHeight="1"/>
    <row r="175" s="117" customFormat="1" ht="21" customHeight="1"/>
    <row r="176" s="117" customFormat="1" ht="21" customHeight="1"/>
    <row r="177" s="117" customFormat="1" ht="21" customHeight="1"/>
    <row r="178" s="117" customFormat="1" ht="21" customHeight="1"/>
    <row r="179" s="117" customFormat="1" ht="21" customHeight="1"/>
    <row r="180" s="117" customFormat="1" ht="21" customHeight="1"/>
    <row r="181" s="117" customFormat="1" ht="21" customHeight="1"/>
    <row r="182" s="117" customFormat="1" ht="21" customHeight="1"/>
    <row r="183" s="117" customFormat="1" ht="21" customHeight="1"/>
    <row r="184" s="117" customFormat="1" ht="21" customHeight="1"/>
    <row r="185" s="117" customFormat="1" ht="21" customHeight="1"/>
    <row r="186" s="117" customFormat="1" ht="21" customHeight="1"/>
    <row r="187" s="117" customFormat="1" ht="21" customHeight="1"/>
    <row r="188" s="117" customFormat="1" ht="21" customHeight="1"/>
    <row r="189" s="117" customFormat="1" ht="21" customHeight="1"/>
    <row r="190" s="117" customFormat="1" ht="21" customHeight="1"/>
    <row r="191" s="117" customFormat="1" ht="21" customHeight="1"/>
    <row r="192" s="117" customFormat="1" ht="21" customHeight="1"/>
    <row r="193" s="117" customFormat="1" ht="21" customHeight="1"/>
    <row r="194" s="117" customFormat="1" ht="21" customHeight="1"/>
    <row r="195" s="117" customFormat="1" ht="21" customHeight="1"/>
    <row r="196" s="117" customFormat="1" ht="21" customHeight="1"/>
    <row r="197" s="117" customFormat="1" ht="21" customHeight="1"/>
    <row r="198" s="117" customFormat="1" ht="21" customHeight="1"/>
    <row r="199" s="117" customFormat="1" ht="21" customHeight="1"/>
    <row r="200" s="117" customFormat="1" ht="21" customHeight="1"/>
    <row r="201" s="117" customFormat="1" ht="21" customHeight="1"/>
    <row r="202" s="117" customFormat="1" ht="21" customHeight="1"/>
    <row r="203" s="117" customFormat="1" ht="21" customHeight="1"/>
    <row r="204" s="117" customFormat="1" ht="21" customHeight="1"/>
    <row r="205" s="117" customFormat="1" ht="21" customHeight="1"/>
    <row r="206" s="117" customFormat="1" ht="21" customHeight="1"/>
    <row r="207" s="117" customFormat="1" ht="21" customHeight="1"/>
    <row r="208" s="117" customFormat="1" ht="21" customHeight="1"/>
    <row r="209" s="117" customFormat="1" ht="21" customHeight="1"/>
    <row r="210" s="117" customFormat="1" ht="21" customHeight="1"/>
    <row r="211" s="117" customFormat="1" ht="21" customHeight="1"/>
    <row r="212" s="117" customFormat="1" ht="21" customHeight="1"/>
    <row r="213" s="117" customFormat="1" ht="21" customHeight="1"/>
    <row r="214" s="117" customFormat="1" ht="21" customHeight="1"/>
    <row r="215" s="117" customFormat="1" ht="21" customHeight="1"/>
    <row r="216" s="117" customFormat="1" ht="21" customHeight="1"/>
    <row r="217" s="117" customFormat="1" ht="21" customHeight="1"/>
    <row r="218" s="117" customFormat="1" ht="21" customHeight="1"/>
    <row r="219" s="117" customFormat="1" ht="21" customHeight="1"/>
    <row r="220" s="117" customFormat="1" ht="21" customHeight="1"/>
    <row r="221" s="117" customFormat="1" ht="21" customHeight="1"/>
    <row r="222" s="117" customFormat="1" ht="21" customHeight="1"/>
    <row r="223" s="117" customFormat="1" ht="21" customHeight="1"/>
    <row r="224" s="117" customFormat="1" ht="21" customHeight="1"/>
    <row r="225" s="117" customFormat="1" ht="21" customHeight="1"/>
    <row r="226" s="117" customFormat="1" ht="21" customHeight="1"/>
    <row r="227" s="117" customFormat="1" ht="21" customHeight="1"/>
    <row r="228" s="117" customFormat="1" ht="21" customHeight="1"/>
    <row r="229" s="117" customFormat="1" ht="21" customHeight="1"/>
    <row r="230" s="117" customFormat="1" ht="21" customHeight="1"/>
    <row r="231" s="117" customFormat="1" ht="21" customHeight="1"/>
    <row r="232" s="117" customFormat="1" ht="21" customHeight="1"/>
    <row r="233" s="117" customFormat="1" ht="21" customHeight="1"/>
    <row r="234" s="117" customFormat="1" ht="21" customHeight="1"/>
    <row r="235" s="117" customFormat="1" ht="21" customHeight="1"/>
    <row r="236" s="117" customFormat="1" ht="21" customHeight="1"/>
    <row r="237" s="117" customFormat="1" ht="21" customHeight="1"/>
    <row r="238" s="117" customFormat="1" ht="21" customHeight="1"/>
    <row r="239" s="117" customFormat="1" ht="21" customHeight="1"/>
    <row r="240" s="117" customFormat="1" ht="21" customHeight="1"/>
    <row r="241" s="117" customFormat="1" ht="21" customHeight="1"/>
    <row r="242" s="117" customFormat="1" ht="21" customHeight="1"/>
    <row r="243" s="117" customFormat="1" ht="21" customHeight="1"/>
    <row r="244" s="117" customFormat="1" ht="21" customHeight="1"/>
    <row r="245" s="117" customFormat="1" ht="21" customHeight="1"/>
    <row r="246" s="117" customFormat="1" ht="21" customHeight="1"/>
    <row r="247" s="117" customFormat="1" ht="21" customHeight="1"/>
    <row r="248" s="117" customFormat="1" ht="21" customHeight="1"/>
    <row r="249" s="117" customFormat="1" ht="21" customHeight="1"/>
    <row r="250" s="117" customFormat="1" ht="21" customHeight="1"/>
    <row r="251" s="117" customFormat="1" ht="21" customHeight="1"/>
    <row r="252" s="117" customFormat="1" ht="21" customHeight="1"/>
    <row r="253" s="117" customFormat="1" ht="21" customHeight="1"/>
    <row r="254" s="117" customFormat="1" ht="21" customHeight="1"/>
    <row r="255" s="117" customFormat="1" ht="21" customHeight="1"/>
    <row r="256" s="117" customFormat="1" ht="21" customHeight="1"/>
    <row r="257" s="117" customFormat="1" ht="21" customHeight="1"/>
    <row r="258" s="117" customFormat="1" ht="21" customHeight="1"/>
    <row r="259" s="117" customFormat="1" ht="21" customHeight="1"/>
    <row r="260" s="117" customFormat="1" ht="21" customHeight="1"/>
    <row r="261" s="117" customFormat="1" ht="21" customHeight="1"/>
    <row r="262" s="117" customFormat="1" ht="21" customHeight="1"/>
    <row r="263" s="117" customFormat="1" ht="21" customHeight="1"/>
    <row r="264" s="117" customFormat="1" ht="21" customHeight="1"/>
    <row r="265" s="117" customFormat="1" ht="21" customHeight="1"/>
    <row r="266" s="117" customFormat="1" ht="21" customHeight="1"/>
    <row r="267" s="117" customFormat="1" ht="21" customHeight="1"/>
    <row r="268" s="117" customFormat="1" ht="21" customHeight="1"/>
    <row r="269" s="117" customFormat="1" ht="21" customHeight="1"/>
    <row r="270" s="117" customFormat="1" ht="21" customHeight="1"/>
    <row r="271" s="117" customFormat="1" ht="21" customHeight="1"/>
    <row r="272" s="117" customFormat="1" ht="21" customHeight="1"/>
    <row r="273" s="117" customFormat="1" ht="21" customHeight="1"/>
    <row r="274" s="117" customFormat="1" ht="21" customHeight="1"/>
    <row r="275" s="117" customFormat="1" ht="21" customHeight="1"/>
    <row r="276" s="117" customFormat="1" ht="21" customHeight="1"/>
    <row r="277" s="117" customFormat="1" ht="21" customHeight="1"/>
    <row r="278" s="117" customFormat="1" ht="21" customHeight="1"/>
    <row r="279" s="117" customFormat="1" ht="21" customHeight="1"/>
    <row r="280" s="117" customFormat="1" ht="21" customHeight="1"/>
    <row r="281" s="117" customFormat="1" ht="21" customHeight="1"/>
    <row r="282" s="117" customFormat="1" ht="21" customHeight="1"/>
    <row r="283" s="117" customFormat="1" ht="21" customHeight="1"/>
    <row r="284" s="117" customFormat="1" ht="21" customHeight="1"/>
    <row r="285" s="117" customFormat="1" ht="21" customHeight="1"/>
    <row r="286" s="117" customFormat="1" ht="21" customHeight="1"/>
    <row r="287" s="117" customFormat="1" ht="21" customHeight="1"/>
    <row r="288" s="117" customFormat="1" ht="21" customHeight="1"/>
    <row r="289" s="117" customFormat="1" ht="21" customHeight="1"/>
    <row r="290" s="117" customFormat="1" ht="21" customHeight="1"/>
    <row r="291" s="117" customFormat="1" ht="21" customHeight="1"/>
    <row r="292" s="117" customFormat="1" ht="21" customHeight="1"/>
    <row r="293" s="117" customFormat="1" ht="21" customHeight="1"/>
    <row r="294" s="117" customFormat="1" ht="21" customHeight="1"/>
    <row r="295" s="117" customFormat="1" ht="21" customHeight="1"/>
    <row r="296" s="117" customFormat="1" ht="21" customHeight="1"/>
    <row r="297" s="117" customFormat="1" ht="21" customHeight="1"/>
    <row r="298" s="117" customFormat="1" ht="21" customHeight="1"/>
    <row r="299" s="117" customFormat="1" ht="21" customHeight="1"/>
    <row r="300" s="117" customFormat="1" ht="21" customHeight="1"/>
    <row r="301" s="117" customFormat="1" ht="21" customHeight="1"/>
    <row r="302" s="117" customFormat="1" ht="21" customHeight="1"/>
    <row r="303" s="117" customFormat="1" ht="21" customHeight="1"/>
    <row r="304" s="117" customFormat="1" ht="21" customHeight="1"/>
    <row r="305" s="117" customFormat="1" ht="21" customHeight="1"/>
    <row r="306" s="117" customFormat="1" ht="21" customHeight="1"/>
    <row r="307" s="117" customFormat="1" ht="21" customHeight="1"/>
    <row r="308" s="117" customFormat="1" ht="21" customHeight="1"/>
    <row r="309" s="117" customFormat="1" ht="21" customHeight="1"/>
    <row r="310" s="117" customFormat="1" ht="21" customHeight="1"/>
    <row r="311" s="117" customFormat="1" ht="21" customHeight="1"/>
    <row r="312" s="117" customFormat="1" ht="21" customHeight="1"/>
    <row r="313" s="117" customFormat="1" ht="21" customHeight="1"/>
    <row r="314" s="117" customFormat="1" ht="21" customHeight="1"/>
    <row r="315" s="117" customFormat="1" ht="21" customHeight="1"/>
    <row r="316" s="117" customFormat="1" ht="21" customHeight="1"/>
    <row r="317" s="117" customFormat="1" ht="21" customHeight="1"/>
    <row r="318" s="117" customFormat="1" ht="21" customHeight="1"/>
    <row r="319" s="117" customFormat="1" ht="21" customHeight="1"/>
    <row r="320" s="117" customFormat="1" ht="21" customHeight="1"/>
    <row r="321" s="117" customFormat="1" ht="21" customHeight="1"/>
    <row r="322" s="117" customFormat="1" ht="21" customHeight="1"/>
    <row r="323" s="117" customFormat="1" ht="21" customHeight="1"/>
    <row r="324" s="117" customFormat="1" ht="21" customHeight="1"/>
    <row r="325" s="117" customFormat="1" ht="21" customHeight="1"/>
    <row r="326" s="117" customFormat="1" ht="21" customHeight="1"/>
    <row r="327" s="117" customFormat="1" ht="21" customHeight="1"/>
    <row r="328" s="117" customFormat="1" ht="21" customHeight="1"/>
    <row r="329" s="117" customFormat="1" ht="21" customHeight="1"/>
    <row r="330" s="117" customFormat="1" ht="21" customHeight="1"/>
    <row r="331" s="117" customFormat="1" ht="21" customHeight="1"/>
    <row r="332" s="117" customFormat="1" ht="21" customHeight="1"/>
    <row r="333" s="117" customFormat="1" ht="21" customHeight="1"/>
    <row r="334" s="117" customFormat="1" ht="21" customHeight="1"/>
    <row r="335" s="117" customFormat="1" ht="21" customHeight="1"/>
    <row r="336" s="117" customFormat="1" ht="21" customHeight="1"/>
    <row r="337" s="117" customFormat="1" ht="21" customHeight="1"/>
    <row r="338" s="117" customFormat="1" ht="21" customHeight="1"/>
    <row r="339" s="117" customFormat="1" ht="21" customHeight="1"/>
    <row r="340" s="117" customFormat="1" ht="21" customHeight="1"/>
    <row r="341" s="117" customFormat="1" ht="21" customHeight="1"/>
    <row r="342" s="117" customFormat="1" ht="21" customHeight="1"/>
    <row r="343" s="117" customFormat="1" ht="21" customHeight="1"/>
    <row r="344" s="117" customFormat="1" ht="21" customHeight="1"/>
    <row r="345" s="117" customFormat="1" ht="21" customHeight="1"/>
    <row r="346" s="117" customFormat="1" ht="21" customHeight="1"/>
    <row r="347" s="117" customFormat="1" ht="21" customHeight="1"/>
    <row r="348" s="117" customFormat="1" ht="21" customHeight="1"/>
    <row r="349" s="117" customFormat="1" ht="21" customHeight="1"/>
    <row r="350" s="117" customFormat="1" ht="21" customHeight="1"/>
    <row r="351" s="117" customFormat="1" ht="21" customHeight="1"/>
    <row r="352" s="117" customFormat="1" ht="21" customHeight="1"/>
    <row r="353" s="117" customFormat="1" ht="21" customHeight="1"/>
    <row r="354" s="117" customFormat="1" ht="21" customHeight="1"/>
    <row r="355" s="117" customFormat="1" ht="21" customHeight="1"/>
    <row r="356" s="117" customFormat="1" ht="21" customHeight="1"/>
    <row r="357" s="117" customFormat="1" ht="21" customHeight="1"/>
    <row r="358" s="117" customFormat="1" ht="21" customHeight="1"/>
    <row r="359" s="117" customFormat="1" ht="21" customHeight="1"/>
    <row r="360" s="117" customFormat="1" ht="21" customHeight="1"/>
    <row r="361" s="117" customFormat="1" ht="21" customHeight="1"/>
    <row r="362" s="117" customFormat="1" ht="21" customHeight="1"/>
    <row r="363" s="117" customFormat="1" ht="21" customHeight="1"/>
    <row r="364" s="117" customFormat="1" ht="21" customHeight="1"/>
    <row r="365" s="117" customFormat="1" ht="21" customHeight="1"/>
    <row r="366" s="117" customFormat="1" ht="21" customHeight="1"/>
    <row r="367" s="117" customFormat="1" ht="21" customHeight="1"/>
    <row r="368" s="117" customFormat="1" ht="21" customHeight="1"/>
    <row r="369" s="117" customFormat="1" ht="21" customHeight="1"/>
    <row r="370" s="117" customFormat="1" ht="21" customHeight="1"/>
    <row r="371" s="117" customFormat="1" ht="21" customHeight="1"/>
    <row r="372" s="117" customFormat="1" ht="21" customHeight="1"/>
    <row r="373" s="117" customFormat="1" ht="21" customHeight="1"/>
    <row r="374" s="117" customFormat="1" ht="21" customHeight="1"/>
    <row r="375" s="117" customFormat="1" ht="21" customHeight="1"/>
    <row r="376" s="117" customFormat="1" ht="21" customHeight="1"/>
    <row r="377" s="117" customFormat="1" ht="21" customHeight="1"/>
    <row r="378" s="117" customFormat="1" ht="21" customHeight="1"/>
    <row r="379" s="117" customFormat="1" ht="21" customHeight="1"/>
    <row r="380" s="117" customFormat="1" ht="21" customHeight="1"/>
    <row r="381" s="117" customFormat="1" ht="21" customHeight="1"/>
    <row r="382" s="117" customFormat="1" ht="21" customHeight="1"/>
    <row r="383" s="117" customFormat="1" ht="21" customHeight="1"/>
    <row r="384" s="117" customFormat="1" ht="21" customHeight="1"/>
    <row r="385" s="117" customFormat="1" ht="21" customHeight="1"/>
    <row r="386" s="117" customFormat="1" ht="21" customHeight="1"/>
    <row r="387" s="117" customFormat="1" ht="21" customHeight="1"/>
    <row r="388" s="117" customFormat="1" ht="21" customHeight="1"/>
    <row r="389" s="117" customFormat="1" ht="21" customHeight="1"/>
    <row r="390" s="117" customFormat="1" ht="21" customHeight="1"/>
    <row r="391" s="117" customFormat="1" ht="21" customHeight="1"/>
    <row r="392" s="117" customFormat="1" ht="21" customHeight="1"/>
    <row r="393" s="117" customFormat="1" ht="21" customHeight="1"/>
    <row r="394" s="117" customFormat="1" ht="21" customHeight="1"/>
    <row r="395" s="117" customFormat="1" ht="21" customHeight="1"/>
    <row r="396" s="117" customFormat="1" ht="21" customHeight="1"/>
    <row r="397" s="117" customFormat="1" ht="21" customHeight="1"/>
    <row r="398" s="117" customFormat="1" ht="21" customHeight="1"/>
    <row r="399" s="117" customFormat="1" ht="21" customHeight="1"/>
    <row r="400" s="117" customFormat="1" ht="21" customHeight="1"/>
    <row r="401" s="117" customFormat="1" ht="21" customHeight="1"/>
    <row r="402" s="117" customFormat="1" ht="21" customHeight="1"/>
    <row r="403" s="117" customFormat="1" ht="21" customHeight="1"/>
    <row r="404" s="117" customFormat="1" ht="21" customHeight="1"/>
    <row r="405" s="117" customFormat="1" ht="21" customHeight="1"/>
    <row r="406" s="117" customFormat="1" ht="21" customHeight="1"/>
    <row r="407" s="117" customFormat="1" ht="21" customHeight="1"/>
    <row r="408" s="117" customFormat="1" ht="21" customHeight="1"/>
    <row r="409" s="117" customFormat="1" ht="21" customHeight="1"/>
    <row r="410" s="117" customFormat="1" ht="21" customHeight="1"/>
    <row r="411" s="117" customFormat="1" ht="21" customHeight="1"/>
    <row r="412" s="117" customFormat="1" ht="21" customHeight="1"/>
    <row r="413" s="117" customFormat="1" ht="21" customHeight="1"/>
    <row r="414" s="117" customFormat="1" ht="21" customHeight="1"/>
    <row r="415" s="117" customFormat="1" ht="21" customHeight="1"/>
    <row r="416" s="117" customFormat="1" ht="21" customHeight="1"/>
    <row r="417" s="117" customFormat="1" ht="21" customHeight="1"/>
    <row r="418" s="117" customFormat="1" ht="21" customHeight="1"/>
    <row r="419" s="117" customFormat="1" ht="21" customHeight="1"/>
    <row r="420" s="117" customFormat="1" ht="21" customHeight="1"/>
    <row r="421" s="117" customFormat="1" ht="21" customHeight="1"/>
    <row r="422" s="117" customFormat="1" ht="21" customHeight="1"/>
    <row r="423" s="117" customFormat="1" ht="21" customHeight="1"/>
    <row r="424" s="117" customFormat="1" ht="21" customHeight="1"/>
    <row r="425" s="117" customFormat="1" ht="21" customHeight="1"/>
    <row r="426" s="117" customFormat="1" ht="21" customHeight="1"/>
    <row r="427" s="117" customFormat="1" ht="21" customHeight="1"/>
    <row r="428" s="117" customFormat="1" ht="21" customHeight="1"/>
    <row r="429" s="117" customFormat="1" ht="21" customHeight="1"/>
    <row r="430" s="117" customFormat="1" ht="21" customHeight="1"/>
    <row r="431" s="117" customFormat="1" ht="21" customHeight="1"/>
    <row r="432" s="117" customFormat="1" ht="21" customHeight="1"/>
    <row r="433" s="117" customFormat="1" ht="21" customHeight="1"/>
    <row r="434" s="117" customFormat="1" ht="21" customHeight="1"/>
    <row r="435" s="117" customFormat="1" ht="21" customHeight="1"/>
    <row r="436" s="117" customFormat="1" ht="21" customHeight="1"/>
    <row r="437" s="117" customFormat="1" ht="21" customHeight="1"/>
    <row r="438" s="117" customFormat="1" ht="21" customHeight="1"/>
    <row r="439" s="117" customFormat="1" ht="21" customHeight="1"/>
    <row r="440" s="117" customFormat="1" ht="21" customHeight="1"/>
    <row r="441" s="117" customFormat="1" ht="21" customHeight="1"/>
    <row r="442" s="117" customFormat="1" ht="21" customHeight="1"/>
    <row r="443" s="117" customFormat="1" ht="21" customHeight="1"/>
    <row r="444" s="117" customFormat="1" ht="21" customHeight="1"/>
    <row r="445" s="117" customFormat="1" ht="21" customHeight="1"/>
    <row r="446" s="117" customFormat="1" ht="21" customHeight="1"/>
    <row r="447" s="117" customFormat="1" ht="21" customHeight="1"/>
    <row r="448" s="117" customFormat="1" ht="21" customHeight="1"/>
    <row r="449" s="117" customFormat="1" ht="21" customHeight="1"/>
    <row r="450" s="117" customFormat="1" ht="21" customHeight="1"/>
    <row r="451" s="117" customFormat="1" ht="21" customHeight="1"/>
    <row r="452" s="117" customFormat="1" ht="21" customHeight="1"/>
    <row r="453" s="117" customFormat="1" ht="21" customHeight="1"/>
    <row r="454" s="117" customFormat="1" ht="21" customHeight="1"/>
    <row r="455" s="117" customFormat="1" ht="21" customHeight="1"/>
    <row r="456" s="117" customFormat="1" ht="21" customHeight="1"/>
    <row r="457" s="117" customFormat="1" ht="21" customHeight="1"/>
    <row r="458" s="117" customFormat="1" ht="21" customHeight="1"/>
    <row r="459" s="117" customFormat="1" ht="21" customHeight="1"/>
    <row r="460" s="117" customFormat="1" ht="21" customHeight="1"/>
    <row r="461" s="117" customFormat="1" ht="21" customHeight="1"/>
    <row r="462" s="117" customFormat="1" ht="21" customHeight="1"/>
    <row r="463" s="117" customFormat="1" ht="21" customHeight="1"/>
    <row r="464" s="117" customFormat="1" ht="21" customHeight="1"/>
    <row r="465" s="117" customFormat="1" ht="21" customHeight="1"/>
    <row r="466" s="117" customFormat="1" ht="21" customHeight="1"/>
    <row r="467" s="117" customFormat="1" ht="21" customHeight="1"/>
    <row r="468" s="117" customFormat="1" ht="21" customHeight="1"/>
    <row r="469" s="117" customFormat="1" ht="21" customHeight="1"/>
    <row r="470" s="117" customFormat="1" ht="21" customHeight="1"/>
    <row r="471" s="117" customFormat="1" ht="21" customHeight="1"/>
    <row r="472" s="117" customFormat="1" ht="21" customHeight="1"/>
    <row r="473" s="117" customFormat="1" ht="21" customHeight="1"/>
    <row r="474" s="117" customFormat="1" ht="21" customHeight="1"/>
    <row r="475" s="117" customFormat="1" ht="21" customHeight="1"/>
    <row r="476" s="117" customFormat="1" ht="21" customHeight="1"/>
    <row r="477" s="117" customFormat="1" ht="21" customHeight="1"/>
    <row r="478" s="117" customFormat="1" ht="21" customHeight="1"/>
    <row r="479" s="117" customFormat="1" ht="21" customHeight="1"/>
    <row r="480" s="117" customFormat="1" ht="21" customHeight="1"/>
    <row r="481" s="117" customFormat="1" ht="21" customHeight="1"/>
    <row r="482" s="117" customFormat="1" ht="21" customHeight="1"/>
    <row r="483" s="117" customFormat="1" ht="21" customHeight="1"/>
    <row r="484" s="117" customFormat="1" ht="21" customHeight="1"/>
    <row r="485" s="117" customFormat="1" ht="21" customHeight="1"/>
    <row r="486" s="117" customFormat="1" ht="21" customHeight="1"/>
    <row r="487" s="117" customFormat="1" ht="21" customHeight="1"/>
    <row r="488" s="117" customFormat="1" ht="21" customHeight="1"/>
    <row r="489" s="117" customFormat="1" ht="21" customHeight="1"/>
    <row r="490" s="117" customFormat="1" ht="21" customHeight="1"/>
    <row r="491" s="117" customFormat="1" ht="21" customHeight="1"/>
    <row r="492" s="117" customFormat="1" ht="21" customHeight="1"/>
    <row r="493" s="117" customFormat="1" ht="21" customHeight="1"/>
    <row r="494" s="117" customFormat="1" ht="21" customHeight="1"/>
    <row r="495" s="117" customFormat="1" ht="21" customHeight="1"/>
    <row r="496" s="117" customFormat="1" ht="21" customHeight="1"/>
    <row r="497" s="117" customFormat="1" ht="21" customHeight="1"/>
    <row r="498" s="117" customFormat="1" ht="21" customHeight="1"/>
    <row r="499" s="117" customFormat="1" ht="21" customHeight="1"/>
    <row r="500" s="117" customFormat="1" ht="21" customHeight="1"/>
    <row r="501" s="117" customFormat="1" ht="21" customHeight="1"/>
    <row r="502" s="117" customFormat="1" ht="21" customHeight="1"/>
    <row r="503" s="117" customFormat="1" ht="21" customHeight="1"/>
    <row r="504" s="117" customFormat="1" ht="21" customHeight="1"/>
    <row r="505" s="117" customFormat="1" ht="21" customHeight="1"/>
    <row r="506" s="117" customFormat="1" ht="21" customHeight="1"/>
    <row r="507" s="117" customFormat="1" ht="21" customHeight="1"/>
    <row r="508" s="117" customFormat="1" ht="21" customHeight="1"/>
    <row r="509" s="117" customFormat="1" ht="21" customHeight="1"/>
    <row r="510" s="117" customFormat="1" ht="21" customHeight="1"/>
    <row r="511" s="117" customFormat="1" ht="21" customHeight="1"/>
    <row r="512" s="117" customFormat="1" ht="21" customHeight="1"/>
    <row r="513" s="117" customFormat="1" ht="21" customHeight="1"/>
    <row r="514" s="117" customFormat="1" ht="21" customHeight="1"/>
    <row r="515" s="117" customFormat="1" ht="21" customHeight="1"/>
    <row r="516" s="117" customFormat="1" ht="21" customHeight="1"/>
    <row r="517" s="117" customFormat="1" ht="21" customHeight="1"/>
    <row r="518" s="117" customFormat="1" ht="21" customHeight="1"/>
    <row r="519" s="117" customFormat="1" ht="21" customHeight="1"/>
    <row r="520" s="117" customFormat="1" ht="21" customHeight="1"/>
    <row r="521" s="117" customFormat="1" ht="21" customHeight="1"/>
    <row r="522" s="117" customFormat="1" ht="21" customHeight="1"/>
    <row r="523" s="117" customFormat="1" ht="21" customHeight="1"/>
    <row r="524" s="117" customFormat="1" ht="21" customHeight="1"/>
    <row r="525" s="117" customFormat="1" ht="21" customHeight="1"/>
    <row r="526" s="117" customFormat="1" ht="21" customHeight="1"/>
    <row r="527" s="117" customFormat="1" ht="21" customHeight="1"/>
    <row r="528" s="117" customFormat="1" ht="21" customHeight="1"/>
    <row r="529" s="117" customFormat="1" ht="21" customHeight="1"/>
    <row r="530" s="117" customFormat="1" ht="21" customHeight="1"/>
    <row r="531" s="117" customFormat="1" ht="21" customHeight="1"/>
    <row r="532" s="117" customFormat="1" ht="21" customHeight="1"/>
    <row r="533" s="117" customFormat="1" ht="21" customHeight="1"/>
    <row r="534" s="117" customFormat="1" ht="21" customHeight="1"/>
    <row r="535" s="117" customFormat="1" ht="21" customHeight="1"/>
    <row r="536" s="117" customFormat="1" ht="21" customHeight="1"/>
    <row r="537" s="117" customFormat="1" ht="21" customHeight="1"/>
    <row r="538" s="117" customFormat="1" ht="21" customHeight="1"/>
    <row r="539" s="117" customFormat="1" ht="21" customHeight="1"/>
    <row r="540" s="117" customFormat="1" ht="21" customHeight="1"/>
    <row r="541" s="117" customFormat="1" ht="21" customHeight="1"/>
    <row r="542" s="117" customFormat="1" ht="21" customHeight="1"/>
    <row r="543" s="117" customFormat="1" ht="21" customHeight="1"/>
    <row r="544" s="117" customFormat="1" ht="21" customHeight="1"/>
    <row r="545" s="117" customFormat="1" ht="21" customHeight="1"/>
    <row r="546" s="117" customFormat="1" ht="21" customHeight="1"/>
    <row r="547" s="117" customFormat="1" ht="21" customHeight="1"/>
    <row r="548" s="117" customFormat="1" ht="21" customHeight="1"/>
    <row r="549" s="117" customFormat="1" ht="21" customHeight="1"/>
    <row r="550" s="117" customFormat="1" ht="21" customHeight="1"/>
    <row r="551" s="117" customFormat="1" ht="21" customHeight="1"/>
    <row r="552" s="117" customFormat="1" ht="21" customHeight="1"/>
    <row r="553" s="117" customFormat="1" ht="21" customHeight="1"/>
    <row r="554" s="117" customFormat="1" ht="21" customHeight="1"/>
    <row r="555" s="117" customFormat="1" ht="21" customHeight="1"/>
    <row r="556" s="117" customFormat="1" ht="21" customHeight="1"/>
    <row r="557" s="117" customFormat="1" ht="21" customHeight="1"/>
    <row r="558" s="117" customFormat="1" ht="21" customHeight="1"/>
    <row r="559" s="117" customFormat="1" ht="21" customHeight="1"/>
  </sheetData>
  <sheetProtection password="CB95" sheet="1" objects="1" scenarios="1" formatCells="0" formatColumns="0" formatRows="0" insertRows="0" autoFilter="0"/>
  <autoFilter ref="E7:E11"/>
  <mergeCells count="9">
    <mergeCell ref="A6:B6"/>
    <mergeCell ref="D6:E6"/>
    <mergeCell ref="A12:D12"/>
    <mergeCell ref="A1:C1"/>
    <mergeCell ref="D1:E1"/>
    <mergeCell ref="A2:E2"/>
    <mergeCell ref="A3:E3"/>
    <mergeCell ref="A4:E4"/>
    <mergeCell ref="C5:E5"/>
  </mergeCells>
  <printOptions horizontalCentered="1"/>
  <pageMargins left="0.74803149606299213" right="0.74803149606299213" top="0.39370078740157483" bottom="0.59055118110236227" header="0.51181102362204722" footer="0.51181102362204722"/>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Sheet11"/>
  <dimension ref="A1:H41"/>
  <sheetViews>
    <sheetView showGridLines="0" showRowColHeaders="0" topLeftCell="A13" workbookViewId="0">
      <selection activeCell="H24" sqref="H24"/>
    </sheetView>
  </sheetViews>
  <sheetFormatPr defaultRowHeight="12.75"/>
  <cols>
    <col min="1" max="1" width="4.85546875" style="135" customWidth="1"/>
    <col min="2" max="2" width="9.140625" style="135"/>
    <col min="3" max="3" width="13.42578125" style="135" customWidth="1"/>
    <col min="4" max="4" width="20.28515625" style="135" customWidth="1"/>
    <col min="5" max="256" width="9.140625" style="135"/>
    <col min="257" max="257" width="4.85546875" style="135" customWidth="1"/>
    <col min="258" max="258" width="9.140625" style="135"/>
    <col min="259" max="259" width="13.42578125" style="135" customWidth="1"/>
    <col min="260" max="260" width="20.28515625" style="135" customWidth="1"/>
    <col min="261" max="512" width="9.140625" style="135"/>
    <col min="513" max="513" width="4.85546875" style="135" customWidth="1"/>
    <col min="514" max="514" width="9.140625" style="135"/>
    <col min="515" max="515" width="13.42578125" style="135" customWidth="1"/>
    <col min="516" max="516" width="20.28515625" style="135" customWidth="1"/>
    <col min="517" max="768" width="9.140625" style="135"/>
    <col min="769" max="769" width="4.85546875" style="135" customWidth="1"/>
    <col min="770" max="770" width="9.140625" style="135"/>
    <col min="771" max="771" width="13.42578125" style="135" customWidth="1"/>
    <col min="772" max="772" width="20.28515625" style="135" customWidth="1"/>
    <col min="773" max="1024" width="9.140625" style="135"/>
    <col min="1025" max="1025" width="4.85546875" style="135" customWidth="1"/>
    <col min="1026" max="1026" width="9.140625" style="135"/>
    <col min="1027" max="1027" width="13.42578125" style="135" customWidth="1"/>
    <col min="1028" max="1028" width="20.28515625" style="135" customWidth="1"/>
    <col min="1029" max="1280" width="9.140625" style="135"/>
    <col min="1281" max="1281" width="4.85546875" style="135" customWidth="1"/>
    <col min="1282" max="1282" width="9.140625" style="135"/>
    <col min="1283" max="1283" width="13.42578125" style="135" customWidth="1"/>
    <col min="1284" max="1284" width="20.28515625" style="135" customWidth="1"/>
    <col min="1285" max="1536" width="9.140625" style="135"/>
    <col min="1537" max="1537" width="4.85546875" style="135" customWidth="1"/>
    <col min="1538" max="1538" width="9.140625" style="135"/>
    <col min="1539" max="1539" width="13.42578125" style="135" customWidth="1"/>
    <col min="1540" max="1540" width="20.28515625" style="135" customWidth="1"/>
    <col min="1541" max="1792" width="9.140625" style="135"/>
    <col min="1793" max="1793" width="4.85546875" style="135" customWidth="1"/>
    <col min="1794" max="1794" width="9.140625" style="135"/>
    <col min="1795" max="1795" width="13.42578125" style="135" customWidth="1"/>
    <col min="1796" max="1796" width="20.28515625" style="135" customWidth="1"/>
    <col min="1797" max="2048" width="9.140625" style="135"/>
    <col min="2049" max="2049" width="4.85546875" style="135" customWidth="1"/>
    <col min="2050" max="2050" width="9.140625" style="135"/>
    <col min="2051" max="2051" width="13.42578125" style="135" customWidth="1"/>
    <col min="2052" max="2052" width="20.28515625" style="135" customWidth="1"/>
    <col min="2053" max="2304" width="9.140625" style="135"/>
    <col min="2305" max="2305" width="4.85546875" style="135" customWidth="1"/>
    <col min="2306" max="2306" width="9.140625" style="135"/>
    <col min="2307" max="2307" width="13.42578125" style="135" customWidth="1"/>
    <col min="2308" max="2308" width="20.28515625" style="135" customWidth="1"/>
    <col min="2309" max="2560" width="9.140625" style="135"/>
    <col min="2561" max="2561" width="4.85546875" style="135" customWidth="1"/>
    <col min="2562" max="2562" width="9.140625" style="135"/>
    <col min="2563" max="2563" width="13.42578125" style="135" customWidth="1"/>
    <col min="2564" max="2564" width="20.28515625" style="135" customWidth="1"/>
    <col min="2565" max="2816" width="9.140625" style="135"/>
    <col min="2817" max="2817" width="4.85546875" style="135" customWidth="1"/>
    <col min="2818" max="2818" width="9.140625" style="135"/>
    <col min="2819" max="2819" width="13.42578125" style="135" customWidth="1"/>
    <col min="2820" max="2820" width="20.28515625" style="135" customWidth="1"/>
    <col min="2821" max="3072" width="9.140625" style="135"/>
    <col min="3073" max="3073" width="4.85546875" style="135" customWidth="1"/>
    <col min="3074" max="3074" width="9.140625" style="135"/>
    <col min="3075" max="3075" width="13.42578125" style="135" customWidth="1"/>
    <col min="3076" max="3076" width="20.28515625" style="135" customWidth="1"/>
    <col min="3077" max="3328" width="9.140625" style="135"/>
    <col min="3329" max="3329" width="4.85546875" style="135" customWidth="1"/>
    <col min="3330" max="3330" width="9.140625" style="135"/>
    <col min="3331" max="3331" width="13.42578125" style="135" customWidth="1"/>
    <col min="3332" max="3332" width="20.28515625" style="135" customWidth="1"/>
    <col min="3333" max="3584" width="9.140625" style="135"/>
    <col min="3585" max="3585" width="4.85546875" style="135" customWidth="1"/>
    <col min="3586" max="3586" width="9.140625" style="135"/>
    <col min="3587" max="3587" width="13.42578125" style="135" customWidth="1"/>
    <col min="3588" max="3588" width="20.28515625" style="135" customWidth="1"/>
    <col min="3589" max="3840" width="9.140625" style="135"/>
    <col min="3841" max="3841" width="4.85546875" style="135" customWidth="1"/>
    <col min="3842" max="3842" width="9.140625" style="135"/>
    <col min="3843" max="3843" width="13.42578125" style="135" customWidth="1"/>
    <col min="3844" max="3844" width="20.28515625" style="135" customWidth="1"/>
    <col min="3845" max="4096" width="9.140625" style="135"/>
    <col min="4097" max="4097" width="4.85546875" style="135" customWidth="1"/>
    <col min="4098" max="4098" width="9.140625" style="135"/>
    <col min="4099" max="4099" width="13.42578125" style="135" customWidth="1"/>
    <col min="4100" max="4100" width="20.28515625" style="135" customWidth="1"/>
    <col min="4101" max="4352" width="9.140625" style="135"/>
    <col min="4353" max="4353" width="4.85546875" style="135" customWidth="1"/>
    <col min="4354" max="4354" width="9.140625" style="135"/>
    <col min="4355" max="4355" width="13.42578125" style="135" customWidth="1"/>
    <col min="4356" max="4356" width="20.28515625" style="135" customWidth="1"/>
    <col min="4357" max="4608" width="9.140625" style="135"/>
    <col min="4609" max="4609" width="4.85546875" style="135" customWidth="1"/>
    <col min="4610" max="4610" width="9.140625" style="135"/>
    <col min="4611" max="4611" width="13.42578125" style="135" customWidth="1"/>
    <col min="4612" max="4612" width="20.28515625" style="135" customWidth="1"/>
    <col min="4613" max="4864" width="9.140625" style="135"/>
    <col min="4865" max="4865" width="4.85546875" style="135" customWidth="1"/>
    <col min="4866" max="4866" width="9.140625" style="135"/>
    <col min="4867" max="4867" width="13.42578125" style="135" customWidth="1"/>
    <col min="4868" max="4868" width="20.28515625" style="135" customWidth="1"/>
    <col min="4869" max="5120" width="9.140625" style="135"/>
    <col min="5121" max="5121" width="4.85546875" style="135" customWidth="1"/>
    <col min="5122" max="5122" width="9.140625" style="135"/>
    <col min="5123" max="5123" width="13.42578125" style="135" customWidth="1"/>
    <col min="5124" max="5124" width="20.28515625" style="135" customWidth="1"/>
    <col min="5125" max="5376" width="9.140625" style="135"/>
    <col min="5377" max="5377" width="4.85546875" style="135" customWidth="1"/>
    <col min="5378" max="5378" width="9.140625" style="135"/>
    <col min="5379" max="5379" width="13.42578125" style="135" customWidth="1"/>
    <col min="5380" max="5380" width="20.28515625" style="135" customWidth="1"/>
    <col min="5381" max="5632" width="9.140625" style="135"/>
    <col min="5633" max="5633" width="4.85546875" style="135" customWidth="1"/>
    <col min="5634" max="5634" width="9.140625" style="135"/>
    <col min="5635" max="5635" width="13.42578125" style="135" customWidth="1"/>
    <col min="5636" max="5636" width="20.28515625" style="135" customWidth="1"/>
    <col min="5637" max="5888" width="9.140625" style="135"/>
    <col min="5889" max="5889" width="4.85546875" style="135" customWidth="1"/>
    <col min="5890" max="5890" width="9.140625" style="135"/>
    <col min="5891" max="5891" width="13.42578125" style="135" customWidth="1"/>
    <col min="5892" max="5892" width="20.28515625" style="135" customWidth="1"/>
    <col min="5893" max="6144" width="9.140625" style="135"/>
    <col min="6145" max="6145" width="4.85546875" style="135" customWidth="1"/>
    <col min="6146" max="6146" width="9.140625" style="135"/>
    <col min="6147" max="6147" width="13.42578125" style="135" customWidth="1"/>
    <col min="6148" max="6148" width="20.28515625" style="135" customWidth="1"/>
    <col min="6149" max="6400" width="9.140625" style="135"/>
    <col min="6401" max="6401" width="4.85546875" style="135" customWidth="1"/>
    <col min="6402" max="6402" width="9.140625" style="135"/>
    <col min="6403" max="6403" width="13.42578125" style="135" customWidth="1"/>
    <col min="6404" max="6404" width="20.28515625" style="135" customWidth="1"/>
    <col min="6405" max="6656" width="9.140625" style="135"/>
    <col min="6657" max="6657" width="4.85546875" style="135" customWidth="1"/>
    <col min="6658" max="6658" width="9.140625" style="135"/>
    <col min="6659" max="6659" width="13.42578125" style="135" customWidth="1"/>
    <col min="6660" max="6660" width="20.28515625" style="135" customWidth="1"/>
    <col min="6661" max="6912" width="9.140625" style="135"/>
    <col min="6913" max="6913" width="4.85546875" style="135" customWidth="1"/>
    <col min="6914" max="6914" width="9.140625" style="135"/>
    <col min="6915" max="6915" width="13.42578125" style="135" customWidth="1"/>
    <col min="6916" max="6916" width="20.28515625" style="135" customWidth="1"/>
    <col min="6917" max="7168" width="9.140625" style="135"/>
    <col min="7169" max="7169" width="4.85546875" style="135" customWidth="1"/>
    <col min="7170" max="7170" width="9.140625" style="135"/>
    <col min="7171" max="7171" width="13.42578125" style="135" customWidth="1"/>
    <col min="7172" max="7172" width="20.28515625" style="135" customWidth="1"/>
    <col min="7173" max="7424" width="9.140625" style="135"/>
    <col min="7425" max="7425" width="4.85546875" style="135" customWidth="1"/>
    <col min="7426" max="7426" width="9.140625" style="135"/>
    <col min="7427" max="7427" width="13.42578125" style="135" customWidth="1"/>
    <col min="7428" max="7428" width="20.28515625" style="135" customWidth="1"/>
    <col min="7429" max="7680" width="9.140625" style="135"/>
    <col min="7681" max="7681" width="4.85546875" style="135" customWidth="1"/>
    <col min="7682" max="7682" width="9.140625" style="135"/>
    <col min="7683" max="7683" width="13.42578125" style="135" customWidth="1"/>
    <col min="7684" max="7684" width="20.28515625" style="135" customWidth="1"/>
    <col min="7685" max="7936" width="9.140625" style="135"/>
    <col min="7937" max="7937" width="4.85546875" style="135" customWidth="1"/>
    <col min="7938" max="7938" width="9.140625" style="135"/>
    <col min="7939" max="7939" width="13.42578125" style="135" customWidth="1"/>
    <col min="7940" max="7940" width="20.28515625" style="135" customWidth="1"/>
    <col min="7941" max="8192" width="9.140625" style="135"/>
    <col min="8193" max="8193" width="4.85546875" style="135" customWidth="1"/>
    <col min="8194" max="8194" width="9.140625" style="135"/>
    <col min="8195" max="8195" width="13.42578125" style="135" customWidth="1"/>
    <col min="8196" max="8196" width="20.28515625" style="135" customWidth="1"/>
    <col min="8197" max="8448" width="9.140625" style="135"/>
    <col min="8449" max="8449" width="4.85546875" style="135" customWidth="1"/>
    <col min="8450" max="8450" width="9.140625" style="135"/>
    <col min="8451" max="8451" width="13.42578125" style="135" customWidth="1"/>
    <col min="8452" max="8452" width="20.28515625" style="135" customWidth="1"/>
    <col min="8453" max="8704" width="9.140625" style="135"/>
    <col min="8705" max="8705" width="4.85546875" style="135" customWidth="1"/>
    <col min="8706" max="8706" width="9.140625" style="135"/>
    <col min="8707" max="8707" width="13.42578125" style="135" customWidth="1"/>
    <col min="8708" max="8708" width="20.28515625" style="135" customWidth="1"/>
    <col min="8709" max="8960" width="9.140625" style="135"/>
    <col min="8961" max="8961" width="4.85546875" style="135" customWidth="1"/>
    <col min="8962" max="8962" width="9.140625" style="135"/>
    <col min="8963" max="8963" width="13.42578125" style="135" customWidth="1"/>
    <col min="8964" max="8964" width="20.28515625" style="135" customWidth="1"/>
    <col min="8965" max="9216" width="9.140625" style="135"/>
    <col min="9217" max="9217" width="4.85546875" style="135" customWidth="1"/>
    <col min="9218" max="9218" width="9.140625" style="135"/>
    <col min="9219" max="9219" width="13.42578125" style="135" customWidth="1"/>
    <col min="9220" max="9220" width="20.28515625" style="135" customWidth="1"/>
    <col min="9221" max="9472" width="9.140625" style="135"/>
    <col min="9473" max="9473" width="4.85546875" style="135" customWidth="1"/>
    <col min="9474" max="9474" width="9.140625" style="135"/>
    <col min="9475" max="9475" width="13.42578125" style="135" customWidth="1"/>
    <col min="9476" max="9476" width="20.28515625" style="135" customWidth="1"/>
    <col min="9477" max="9728" width="9.140625" style="135"/>
    <col min="9729" max="9729" width="4.85546875" style="135" customWidth="1"/>
    <col min="9730" max="9730" width="9.140625" style="135"/>
    <col min="9731" max="9731" width="13.42578125" style="135" customWidth="1"/>
    <col min="9732" max="9732" width="20.28515625" style="135" customWidth="1"/>
    <col min="9733" max="9984" width="9.140625" style="135"/>
    <col min="9985" max="9985" width="4.85546875" style="135" customWidth="1"/>
    <col min="9986" max="9986" width="9.140625" style="135"/>
    <col min="9987" max="9987" width="13.42578125" style="135" customWidth="1"/>
    <col min="9988" max="9988" width="20.28515625" style="135" customWidth="1"/>
    <col min="9989" max="10240" width="9.140625" style="135"/>
    <col min="10241" max="10241" width="4.85546875" style="135" customWidth="1"/>
    <col min="10242" max="10242" width="9.140625" style="135"/>
    <col min="10243" max="10243" width="13.42578125" style="135" customWidth="1"/>
    <col min="10244" max="10244" width="20.28515625" style="135" customWidth="1"/>
    <col min="10245" max="10496" width="9.140625" style="135"/>
    <col min="10497" max="10497" width="4.85546875" style="135" customWidth="1"/>
    <col min="10498" max="10498" width="9.140625" style="135"/>
    <col min="10499" max="10499" width="13.42578125" style="135" customWidth="1"/>
    <col min="10500" max="10500" width="20.28515625" style="135" customWidth="1"/>
    <col min="10501" max="10752" width="9.140625" style="135"/>
    <col min="10753" max="10753" width="4.85546875" style="135" customWidth="1"/>
    <col min="10754" max="10754" width="9.140625" style="135"/>
    <col min="10755" max="10755" width="13.42578125" style="135" customWidth="1"/>
    <col min="10756" max="10756" width="20.28515625" style="135" customWidth="1"/>
    <col min="10757" max="11008" width="9.140625" style="135"/>
    <col min="11009" max="11009" width="4.85546875" style="135" customWidth="1"/>
    <col min="11010" max="11010" width="9.140625" style="135"/>
    <col min="11011" max="11011" width="13.42578125" style="135" customWidth="1"/>
    <col min="11012" max="11012" width="20.28515625" style="135" customWidth="1"/>
    <col min="11013" max="11264" width="9.140625" style="135"/>
    <col min="11265" max="11265" width="4.85546875" style="135" customWidth="1"/>
    <col min="11266" max="11266" width="9.140625" style="135"/>
    <col min="11267" max="11267" width="13.42578125" style="135" customWidth="1"/>
    <col min="11268" max="11268" width="20.28515625" style="135" customWidth="1"/>
    <col min="11269" max="11520" width="9.140625" style="135"/>
    <col min="11521" max="11521" width="4.85546875" style="135" customWidth="1"/>
    <col min="11522" max="11522" width="9.140625" style="135"/>
    <col min="11523" max="11523" width="13.42578125" style="135" customWidth="1"/>
    <col min="11524" max="11524" width="20.28515625" style="135" customWidth="1"/>
    <col min="11525" max="11776" width="9.140625" style="135"/>
    <col min="11777" max="11777" width="4.85546875" style="135" customWidth="1"/>
    <col min="11778" max="11778" width="9.140625" style="135"/>
    <col min="11779" max="11779" width="13.42578125" style="135" customWidth="1"/>
    <col min="11780" max="11780" width="20.28515625" style="135" customWidth="1"/>
    <col min="11781" max="12032" width="9.140625" style="135"/>
    <col min="12033" max="12033" width="4.85546875" style="135" customWidth="1"/>
    <col min="12034" max="12034" width="9.140625" style="135"/>
    <col min="12035" max="12035" width="13.42578125" style="135" customWidth="1"/>
    <col min="12036" max="12036" width="20.28515625" style="135" customWidth="1"/>
    <col min="12037" max="12288" width="9.140625" style="135"/>
    <col min="12289" max="12289" width="4.85546875" style="135" customWidth="1"/>
    <col min="12290" max="12290" width="9.140625" style="135"/>
    <col min="12291" max="12291" width="13.42578125" style="135" customWidth="1"/>
    <col min="12292" max="12292" width="20.28515625" style="135" customWidth="1"/>
    <col min="12293" max="12544" width="9.140625" style="135"/>
    <col min="12545" max="12545" width="4.85546875" style="135" customWidth="1"/>
    <col min="12546" max="12546" width="9.140625" style="135"/>
    <col min="12547" max="12547" width="13.42578125" style="135" customWidth="1"/>
    <col min="12548" max="12548" width="20.28515625" style="135" customWidth="1"/>
    <col min="12549" max="12800" width="9.140625" style="135"/>
    <col min="12801" max="12801" width="4.85546875" style="135" customWidth="1"/>
    <col min="12802" max="12802" width="9.140625" style="135"/>
    <col min="12803" max="12803" width="13.42578125" style="135" customWidth="1"/>
    <col min="12804" max="12804" width="20.28515625" style="135" customWidth="1"/>
    <col min="12805" max="13056" width="9.140625" style="135"/>
    <col min="13057" max="13057" width="4.85546875" style="135" customWidth="1"/>
    <col min="13058" max="13058" width="9.140625" style="135"/>
    <col min="13059" max="13059" width="13.42578125" style="135" customWidth="1"/>
    <col min="13060" max="13060" width="20.28515625" style="135" customWidth="1"/>
    <col min="13061" max="13312" width="9.140625" style="135"/>
    <col min="13313" max="13313" width="4.85546875" style="135" customWidth="1"/>
    <col min="13314" max="13314" width="9.140625" style="135"/>
    <col min="13315" max="13315" width="13.42578125" style="135" customWidth="1"/>
    <col min="13316" max="13316" width="20.28515625" style="135" customWidth="1"/>
    <col min="13317" max="13568" width="9.140625" style="135"/>
    <col min="13569" max="13569" width="4.85546875" style="135" customWidth="1"/>
    <col min="13570" max="13570" width="9.140625" style="135"/>
    <col min="13571" max="13571" width="13.42578125" style="135" customWidth="1"/>
    <col min="13572" max="13572" width="20.28515625" style="135" customWidth="1"/>
    <col min="13573" max="13824" width="9.140625" style="135"/>
    <col min="13825" max="13825" width="4.85546875" style="135" customWidth="1"/>
    <col min="13826" max="13826" width="9.140625" style="135"/>
    <col min="13827" max="13827" width="13.42578125" style="135" customWidth="1"/>
    <col min="13828" max="13828" width="20.28515625" style="135" customWidth="1"/>
    <col min="13829" max="14080" width="9.140625" style="135"/>
    <col min="14081" max="14081" width="4.85546875" style="135" customWidth="1"/>
    <col min="14082" max="14082" width="9.140625" style="135"/>
    <col min="14083" max="14083" width="13.42578125" style="135" customWidth="1"/>
    <col min="14084" max="14084" width="20.28515625" style="135" customWidth="1"/>
    <col min="14085" max="14336" width="9.140625" style="135"/>
    <col min="14337" max="14337" width="4.85546875" style="135" customWidth="1"/>
    <col min="14338" max="14338" width="9.140625" style="135"/>
    <col min="14339" max="14339" width="13.42578125" style="135" customWidth="1"/>
    <col min="14340" max="14340" width="20.28515625" style="135" customWidth="1"/>
    <col min="14341" max="14592" width="9.140625" style="135"/>
    <col min="14593" max="14593" width="4.85546875" style="135" customWidth="1"/>
    <col min="14594" max="14594" width="9.140625" style="135"/>
    <col min="14595" max="14595" width="13.42578125" style="135" customWidth="1"/>
    <col min="14596" max="14596" width="20.28515625" style="135" customWidth="1"/>
    <col min="14597" max="14848" width="9.140625" style="135"/>
    <col min="14849" max="14849" width="4.85546875" style="135" customWidth="1"/>
    <col min="14850" max="14850" width="9.140625" style="135"/>
    <col min="14851" max="14851" width="13.42578125" style="135" customWidth="1"/>
    <col min="14852" max="14852" width="20.28515625" style="135" customWidth="1"/>
    <col min="14853" max="15104" width="9.140625" style="135"/>
    <col min="15105" max="15105" width="4.85546875" style="135" customWidth="1"/>
    <col min="15106" max="15106" width="9.140625" style="135"/>
    <col min="15107" max="15107" width="13.42578125" style="135" customWidth="1"/>
    <col min="15108" max="15108" width="20.28515625" style="135" customWidth="1"/>
    <col min="15109" max="15360" width="9.140625" style="135"/>
    <col min="15361" max="15361" width="4.85546875" style="135" customWidth="1"/>
    <col min="15362" max="15362" width="9.140625" style="135"/>
    <col min="15363" max="15363" width="13.42578125" style="135" customWidth="1"/>
    <col min="15364" max="15364" width="20.28515625" style="135" customWidth="1"/>
    <col min="15365" max="15616" width="9.140625" style="135"/>
    <col min="15617" max="15617" width="4.85546875" style="135" customWidth="1"/>
    <col min="15618" max="15618" width="9.140625" style="135"/>
    <col min="15619" max="15619" width="13.42578125" style="135" customWidth="1"/>
    <col min="15620" max="15620" width="20.28515625" style="135" customWidth="1"/>
    <col min="15621" max="15872" width="9.140625" style="135"/>
    <col min="15873" max="15873" width="4.85546875" style="135" customWidth="1"/>
    <col min="15874" max="15874" width="9.140625" style="135"/>
    <col min="15875" max="15875" width="13.42578125" style="135" customWidth="1"/>
    <col min="15876" max="15876" width="20.28515625" style="135" customWidth="1"/>
    <col min="15877" max="16128" width="9.140625" style="135"/>
    <col min="16129" max="16129" width="4.85546875" style="135" customWidth="1"/>
    <col min="16130" max="16130" width="9.140625" style="135"/>
    <col min="16131" max="16131" width="13.42578125" style="135" customWidth="1"/>
    <col min="16132" max="16132" width="20.28515625" style="135" customWidth="1"/>
    <col min="16133" max="16384" width="9.140625" style="135"/>
  </cols>
  <sheetData>
    <row r="1" spans="1:8" ht="13.5" thickBot="1"/>
    <row r="2" spans="1:8" ht="14.25" thickTop="1">
      <c r="A2" s="136"/>
      <c r="B2" s="137"/>
      <c r="C2" s="137"/>
      <c r="D2" s="137"/>
      <c r="E2" s="137"/>
      <c r="F2" s="137"/>
      <c r="G2" s="137"/>
      <c r="H2" s="138"/>
    </row>
    <row r="3" spans="1:8" ht="21">
      <c r="A3" s="601" t="s">
        <v>350</v>
      </c>
      <c r="B3" s="602"/>
      <c r="C3" s="602"/>
      <c r="D3" s="602"/>
      <c r="E3" s="602"/>
      <c r="F3" s="602"/>
      <c r="G3" s="602"/>
      <c r="H3" s="603"/>
    </row>
    <row r="4" spans="1:8" ht="21">
      <c r="A4" s="139"/>
      <c r="B4" s="140"/>
      <c r="C4" s="140"/>
      <c r="D4" s="140"/>
      <c r="E4" s="140"/>
      <c r="F4" s="140"/>
      <c r="G4" s="140"/>
      <c r="H4" s="141"/>
    </row>
    <row r="5" spans="1:8" ht="15.75">
      <c r="A5" s="604" t="s">
        <v>351</v>
      </c>
      <c r="B5" s="605"/>
      <c r="C5" s="605"/>
      <c r="D5" s="605"/>
      <c r="E5" s="605"/>
      <c r="F5" s="605"/>
      <c r="G5" s="605"/>
      <c r="H5" s="606"/>
    </row>
    <row r="6" spans="1:8">
      <c r="A6" s="607" t="s">
        <v>352</v>
      </c>
      <c r="B6" s="608"/>
      <c r="C6" s="608"/>
      <c r="D6" s="608"/>
      <c r="E6" s="608"/>
      <c r="F6" s="608"/>
      <c r="G6" s="608"/>
      <c r="H6" s="609"/>
    </row>
    <row r="7" spans="1:8" ht="15">
      <c r="A7" s="610" t="str">
        <f>"PAY BILL IN THE MONTH OF "&amp;Bill_Dt</f>
        <v>PAY BILL IN THE MONTH OF Mar-2014</v>
      </c>
      <c r="B7" s="611"/>
      <c r="C7" s="611"/>
      <c r="D7" s="611"/>
      <c r="E7" s="611"/>
      <c r="F7" s="611"/>
      <c r="G7" s="611"/>
      <c r="H7" s="612"/>
    </row>
    <row r="8" spans="1:8" ht="15">
      <c r="A8" s="610"/>
      <c r="B8" s="611"/>
      <c r="C8" s="611"/>
      <c r="D8" s="611"/>
      <c r="E8" s="611"/>
      <c r="F8" s="611"/>
      <c r="G8" s="611"/>
      <c r="H8" s="612"/>
    </row>
    <row r="9" spans="1:8">
      <c r="A9" s="142" t="s">
        <v>353</v>
      </c>
      <c r="B9" s="143"/>
      <c r="C9" s="143"/>
      <c r="D9" s="144"/>
      <c r="E9" s="143" t="s">
        <v>354</v>
      </c>
      <c r="F9" s="145" t="str">
        <f>Form47front!S13</f>
        <v>HEADMASTER</v>
      </c>
      <c r="G9" s="146"/>
      <c r="H9" s="147"/>
    </row>
    <row r="10" spans="1:8">
      <c r="A10" s="142" t="s">
        <v>355</v>
      </c>
      <c r="B10" s="143"/>
      <c r="C10" s="143"/>
      <c r="D10" s="143" t="str">
        <f>LEFT(F10,4)</f>
        <v>0613</v>
      </c>
      <c r="E10" s="143" t="s">
        <v>356</v>
      </c>
      <c r="F10" s="145" t="str">
        <f>Form47front!S11</f>
        <v>06130308003</v>
      </c>
      <c r="G10" s="146"/>
      <c r="H10" s="147"/>
    </row>
    <row r="11" spans="1:8">
      <c r="A11" s="148" t="s">
        <v>357</v>
      </c>
      <c r="B11" s="143"/>
      <c r="C11" s="149"/>
      <c r="D11" s="149"/>
      <c r="E11" s="150" t="s">
        <v>358</v>
      </c>
      <c r="F11" s="143"/>
      <c r="G11" s="146"/>
      <c r="H11" s="147"/>
    </row>
    <row r="12" spans="1:8" ht="13.5" thickBot="1">
      <c r="A12" s="151"/>
      <c r="B12" s="143"/>
      <c r="C12" s="143"/>
      <c r="D12" s="143"/>
      <c r="E12" s="143"/>
      <c r="F12" s="143"/>
      <c r="G12" s="143"/>
      <c r="H12" s="152"/>
    </row>
    <row r="13" spans="1:8">
      <c r="A13" s="153"/>
      <c r="B13" s="154"/>
      <c r="C13" s="154"/>
      <c r="D13" s="154"/>
      <c r="E13" s="154"/>
      <c r="F13" s="154"/>
      <c r="G13" s="154"/>
      <c r="H13" s="155"/>
    </row>
    <row r="14" spans="1:8">
      <c r="A14" s="156" t="s">
        <v>359</v>
      </c>
      <c r="B14" s="600" t="s">
        <v>360</v>
      </c>
      <c r="C14" s="600"/>
      <c r="D14" s="600"/>
      <c r="E14" s="157"/>
      <c r="F14" s="158"/>
      <c r="G14" s="143"/>
      <c r="H14" s="150"/>
    </row>
    <row r="15" spans="1:8">
      <c r="A15" s="159"/>
      <c r="B15" s="160">
        <v>8011</v>
      </c>
      <c r="C15" s="613" t="s">
        <v>361</v>
      </c>
      <c r="D15" s="613"/>
      <c r="E15" s="157" t="s">
        <v>362</v>
      </c>
      <c r="F15" s="158" t="s">
        <v>363</v>
      </c>
      <c r="G15" s="161"/>
      <c r="H15" s="150"/>
    </row>
    <row r="16" spans="1:8">
      <c r="A16" s="159"/>
      <c r="B16" s="158" t="s">
        <v>364</v>
      </c>
      <c r="C16" s="613" t="s">
        <v>365</v>
      </c>
      <c r="D16" s="613"/>
      <c r="E16" s="157" t="s">
        <v>366</v>
      </c>
      <c r="F16" s="162" t="s">
        <v>367</v>
      </c>
      <c r="G16" s="161"/>
      <c r="H16" s="150"/>
    </row>
    <row r="17" spans="1:8">
      <c r="A17" s="159"/>
      <c r="B17" s="158" t="s">
        <v>368</v>
      </c>
      <c r="C17" s="613" t="s">
        <v>369</v>
      </c>
      <c r="D17" s="613"/>
      <c r="E17" s="613"/>
      <c r="F17" s="613"/>
      <c r="G17" s="613"/>
      <c r="H17" s="150"/>
    </row>
    <row r="18" spans="1:8">
      <c r="A18" s="159"/>
      <c r="B18" s="146"/>
      <c r="C18" s="163"/>
      <c r="D18" s="146"/>
      <c r="E18" s="158"/>
      <c r="F18" s="143"/>
      <c r="G18" s="143"/>
      <c r="H18" s="150"/>
    </row>
    <row r="19" spans="1:8" ht="13.5" thickBot="1">
      <c r="A19" s="164"/>
      <c r="B19" s="165"/>
      <c r="C19" s="165"/>
      <c r="D19" s="166"/>
      <c r="E19" s="166"/>
      <c r="F19" s="166"/>
      <c r="G19" s="166"/>
      <c r="H19" s="167"/>
    </row>
    <row r="20" spans="1:8" ht="13.5" thickBot="1">
      <c r="A20" s="168"/>
      <c r="B20" s="169"/>
      <c r="C20" s="169"/>
      <c r="D20" s="170"/>
      <c r="E20" s="170"/>
      <c r="F20" s="170"/>
      <c r="G20" s="170"/>
      <c r="H20" s="171"/>
    </row>
    <row r="21" spans="1:8">
      <c r="A21" s="614" t="s">
        <v>129</v>
      </c>
      <c r="B21" s="614" t="s">
        <v>370</v>
      </c>
      <c r="C21" s="614" t="s">
        <v>371</v>
      </c>
      <c r="D21" s="614" t="s">
        <v>372</v>
      </c>
      <c r="E21" s="614" t="s">
        <v>373</v>
      </c>
      <c r="F21" s="614" t="s">
        <v>374</v>
      </c>
      <c r="G21" s="614" t="s">
        <v>30</v>
      </c>
      <c r="H21" s="616" t="s">
        <v>375</v>
      </c>
    </row>
    <row r="22" spans="1:8" ht="21" customHeight="1" thickBot="1">
      <c r="A22" s="615"/>
      <c r="B22" s="615"/>
      <c r="C22" s="615"/>
      <c r="D22" s="615"/>
      <c r="E22" s="615"/>
      <c r="F22" s="615"/>
      <c r="G22" s="615"/>
      <c r="H22" s="617"/>
    </row>
    <row r="23" spans="1:8">
      <c r="A23" s="172">
        <v>1</v>
      </c>
      <c r="B23" s="173">
        <v>2</v>
      </c>
      <c r="C23" s="172">
        <v>3</v>
      </c>
      <c r="D23" s="173">
        <v>4</v>
      </c>
      <c r="E23" s="172">
        <v>5</v>
      </c>
      <c r="F23" s="173">
        <v>6</v>
      </c>
      <c r="G23" s="172">
        <v>7</v>
      </c>
      <c r="H23" s="174">
        <v>8</v>
      </c>
    </row>
    <row r="24" spans="1:8">
      <c r="A24" s="175">
        <v>1</v>
      </c>
      <c r="B24" s="189" t="str">
        <f>Data!G4</f>
        <v>0618183</v>
      </c>
      <c r="C24" s="409" t="str">
        <f>PRAN</f>
        <v>ad12345</v>
      </c>
      <c r="D24" s="178" t="str">
        <f>'APTC Back Page'!B4</f>
        <v>Sri Kunchala Seshu</v>
      </c>
      <c r="E24" s="179">
        <f>'[1]APTC Back Page'!D4</f>
        <v>0</v>
      </c>
      <c r="F24" s="179">
        <f>'[1]APTC Back Page'!G4</f>
        <v>0</v>
      </c>
      <c r="G24" s="179">
        <f>E24+F24</f>
        <v>0</v>
      </c>
      <c r="H24" s="180">
        <f>'APTC Back Page'!L19</f>
        <v>2547</v>
      </c>
    </row>
    <row r="25" spans="1:8">
      <c r="A25" s="175">
        <v>2</v>
      </c>
      <c r="B25" s="176"/>
      <c r="C25" s="177"/>
      <c r="D25" s="178"/>
      <c r="E25" s="179"/>
      <c r="F25" s="179"/>
      <c r="G25" s="179"/>
      <c r="H25" s="180"/>
    </row>
    <row r="26" spans="1:8">
      <c r="A26" s="175">
        <v>3</v>
      </c>
      <c r="B26" s="176"/>
      <c r="C26" s="177"/>
      <c r="D26" s="178"/>
      <c r="E26" s="179"/>
      <c r="F26" s="179"/>
      <c r="G26" s="179"/>
      <c r="H26" s="180"/>
    </row>
    <row r="27" spans="1:8">
      <c r="A27" s="175">
        <v>4</v>
      </c>
      <c r="B27" s="176"/>
      <c r="C27" s="177"/>
      <c r="D27" s="178"/>
      <c r="E27" s="179"/>
      <c r="F27" s="179"/>
      <c r="G27" s="179"/>
      <c r="H27" s="180"/>
    </row>
    <row r="28" spans="1:8" ht="20.25" customHeight="1">
      <c r="A28" s="618"/>
      <c r="B28" s="619"/>
      <c r="C28" s="619"/>
      <c r="D28" s="619"/>
      <c r="E28" s="619"/>
      <c r="F28" s="619"/>
      <c r="G28" s="620"/>
      <c r="H28" s="181">
        <f>SUM(H24:H27)</f>
        <v>2547</v>
      </c>
    </row>
    <row r="29" spans="1:8" ht="15">
      <c r="A29" s="190" t="str">
        <f xml:space="preserve"> " Amount in Words  "&amp;Form47front!E97</f>
        <v xml:space="preserve"> Amount in Words   Rupees Two Thousand Five Hundred and Forty seven Only</v>
      </c>
      <c r="B29" s="191"/>
      <c r="C29" s="191"/>
      <c r="D29" s="191"/>
      <c r="E29" s="170"/>
      <c r="F29" s="182"/>
      <c r="G29" s="182"/>
      <c r="H29" s="183"/>
    </row>
    <row r="30" spans="1:8" ht="18">
      <c r="A30" s="168"/>
      <c r="B30" s="170"/>
      <c r="C30" s="621"/>
      <c r="D30" s="621"/>
      <c r="E30" s="621"/>
      <c r="F30" s="621"/>
      <c r="G30" s="621"/>
      <c r="H30" s="622"/>
    </row>
    <row r="31" spans="1:8" ht="14.25" customHeight="1">
      <c r="A31" s="623" t="s">
        <v>376</v>
      </c>
      <c r="B31" s="624"/>
      <c r="C31" s="624"/>
      <c r="D31" s="624"/>
      <c r="E31" s="624"/>
      <c r="F31" s="624"/>
      <c r="G31" s="624"/>
      <c r="H31" s="625"/>
    </row>
    <row r="32" spans="1:8" ht="15" customHeight="1">
      <c r="A32" s="623"/>
      <c r="B32" s="624"/>
      <c r="C32" s="624"/>
      <c r="D32" s="624"/>
      <c r="E32" s="624"/>
      <c r="F32" s="624"/>
      <c r="G32" s="624"/>
      <c r="H32" s="625"/>
    </row>
    <row r="33" spans="1:8" ht="15" customHeight="1">
      <c r="A33" s="184"/>
      <c r="B33" s="185"/>
      <c r="C33" s="185"/>
      <c r="D33" s="185"/>
      <c r="E33" s="185"/>
      <c r="F33" s="185"/>
      <c r="G33" s="185"/>
      <c r="H33" s="186"/>
    </row>
    <row r="34" spans="1:8" ht="15" customHeight="1">
      <c r="A34" s="184"/>
      <c r="B34" s="185"/>
      <c r="C34" s="185"/>
      <c r="D34" s="185"/>
      <c r="E34" s="185"/>
      <c r="F34" s="185"/>
      <c r="G34" s="185"/>
      <c r="H34" s="186"/>
    </row>
    <row r="35" spans="1:8" ht="15" customHeight="1">
      <c r="A35" s="184"/>
      <c r="B35" s="185"/>
      <c r="C35" s="185"/>
      <c r="D35" s="185"/>
      <c r="E35" s="185"/>
      <c r="F35" s="185"/>
      <c r="G35" s="185"/>
      <c r="H35" s="186"/>
    </row>
    <row r="36" spans="1:8">
      <c r="A36" s="168"/>
      <c r="B36" s="170"/>
      <c r="C36" s="170"/>
      <c r="D36" s="170"/>
      <c r="E36" s="170"/>
      <c r="F36" s="170"/>
      <c r="G36" s="170"/>
      <c r="H36" s="171"/>
    </row>
    <row r="37" spans="1:8">
      <c r="A37" s="168"/>
      <c r="B37" s="170"/>
      <c r="C37" s="170"/>
      <c r="D37" s="170"/>
      <c r="E37" s="170"/>
      <c r="F37" s="170"/>
      <c r="G37" s="170" t="s">
        <v>272</v>
      </c>
      <c r="H37" s="171"/>
    </row>
    <row r="38" spans="1:8">
      <c r="A38" s="168"/>
      <c r="B38" s="170"/>
      <c r="C38" s="170"/>
      <c r="D38" s="170"/>
      <c r="E38" s="170"/>
      <c r="F38" s="170"/>
      <c r="G38" s="170"/>
      <c r="H38" s="171"/>
    </row>
    <row r="39" spans="1:8">
      <c r="A39" s="168"/>
      <c r="B39" s="170"/>
      <c r="C39" s="170"/>
      <c r="D39" s="170"/>
      <c r="E39" s="170"/>
      <c r="F39" s="170"/>
      <c r="G39" s="170"/>
      <c r="H39" s="171"/>
    </row>
    <row r="40" spans="1:8" ht="13.5" thickBot="1">
      <c r="A40" s="187"/>
      <c r="B40" s="188"/>
      <c r="C40" s="188"/>
      <c r="D40" s="188"/>
      <c r="E40" s="188"/>
      <c r="F40" s="626"/>
      <c r="G40" s="626"/>
      <c r="H40" s="627"/>
    </row>
    <row r="41" spans="1:8" ht="13.5" thickTop="1"/>
  </sheetData>
  <sheetProtection password="CB95" sheet="1" objects="1" scenarios="1" formatColumns="0" formatRows="0" insertRows="0" autoFilter="0"/>
  <protectedRanges>
    <protectedRange sqref="A24:A27" name="Range1"/>
  </protectedRanges>
  <autoFilter ref="H21:H27"/>
  <mergeCells count="21">
    <mergeCell ref="H21:H22"/>
    <mergeCell ref="A28:G28"/>
    <mergeCell ref="C30:H30"/>
    <mergeCell ref="A31:H32"/>
    <mergeCell ref="F40:H40"/>
    <mergeCell ref="C15:D15"/>
    <mergeCell ref="C16:D16"/>
    <mergeCell ref="C17:G17"/>
    <mergeCell ref="A21:A22"/>
    <mergeCell ref="B21:B22"/>
    <mergeCell ref="C21:C22"/>
    <mergeCell ref="D21:D22"/>
    <mergeCell ref="E21:E22"/>
    <mergeCell ref="F21:F22"/>
    <mergeCell ref="G21:G22"/>
    <mergeCell ref="B14:D14"/>
    <mergeCell ref="A3:H3"/>
    <mergeCell ref="A5:H5"/>
    <mergeCell ref="A6:H6"/>
    <mergeCell ref="A7:H7"/>
    <mergeCell ref="A8:H8"/>
  </mergeCell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sheetPr codeName="Sheet12"/>
  <dimension ref="A1:AF270"/>
  <sheetViews>
    <sheetView showGridLines="0" workbookViewId="0">
      <pane ySplit="1" topLeftCell="A2" activePane="bottomLeft" state="frozen"/>
      <selection activeCell="D98" sqref="D98"/>
      <selection pane="bottomLeft" activeCell="H17" sqref="H17:N19"/>
    </sheetView>
  </sheetViews>
  <sheetFormatPr defaultRowHeight="15"/>
  <cols>
    <col min="1" max="2" width="3.85546875" style="265" customWidth="1"/>
    <col min="3" max="3" width="8.7109375" style="266" customWidth="1"/>
    <col min="4" max="4" width="8.7109375" style="265" customWidth="1"/>
    <col min="5" max="5" width="9.7109375" style="265" customWidth="1"/>
    <col min="6" max="6" width="6.42578125" style="265" customWidth="1"/>
    <col min="7" max="7" width="7.7109375" style="265" customWidth="1"/>
    <col min="8" max="10" width="8.7109375" style="265" customWidth="1"/>
    <col min="11" max="13" width="5.42578125" style="265" customWidth="1"/>
    <col min="14" max="14" width="5.7109375" style="265" customWidth="1"/>
    <col min="15" max="15" width="3.28515625" style="265" customWidth="1"/>
    <col min="16" max="16" width="2.140625" style="267" customWidth="1"/>
    <col min="17" max="17" width="7.42578125" style="265" customWidth="1"/>
    <col min="18" max="18" width="11.7109375" style="265" customWidth="1"/>
    <col min="19" max="19" width="4.42578125" style="265" customWidth="1"/>
    <col min="20" max="20" width="3.28515625" style="265" customWidth="1"/>
    <col min="21" max="21" width="4" style="265" customWidth="1"/>
    <col min="22" max="22" width="4.42578125" style="265" customWidth="1"/>
    <col min="23" max="23" width="4.5703125" style="265" customWidth="1"/>
    <col min="24" max="27" width="4.42578125" style="265" customWidth="1"/>
    <col min="28" max="28" width="2.42578125" style="265" customWidth="1"/>
    <col min="29" max="29" width="8" style="265" customWidth="1"/>
    <col min="30" max="30" width="3.85546875" style="265" customWidth="1"/>
    <col min="31" max="31" width="11" style="265" customWidth="1"/>
    <col min="32" max="32" width="4.7109375" style="265" customWidth="1"/>
    <col min="33" max="256" width="9.140625" style="265"/>
    <col min="257" max="258" width="3.85546875" style="265" customWidth="1"/>
    <col min="259" max="260" width="8.7109375" style="265" customWidth="1"/>
    <col min="261" max="261" width="9.7109375" style="265" customWidth="1"/>
    <col min="262" max="262" width="6.42578125" style="265" customWidth="1"/>
    <col min="263" max="263" width="7.7109375" style="265" customWidth="1"/>
    <col min="264" max="266" width="8.7109375" style="265" customWidth="1"/>
    <col min="267" max="269" width="5.42578125" style="265" customWidth="1"/>
    <col min="270" max="270" width="5.7109375" style="265" customWidth="1"/>
    <col min="271" max="271" width="3.28515625" style="265" customWidth="1"/>
    <col min="272" max="272" width="2.140625" style="265" customWidth="1"/>
    <col min="273" max="273" width="7.42578125" style="265" customWidth="1"/>
    <col min="274" max="274" width="11.7109375" style="265" customWidth="1"/>
    <col min="275" max="275" width="4.42578125" style="265" customWidth="1"/>
    <col min="276" max="276" width="3.28515625" style="265" customWidth="1"/>
    <col min="277" max="277" width="4" style="265" customWidth="1"/>
    <col min="278" max="278" width="4.42578125" style="265" customWidth="1"/>
    <col min="279" max="279" width="4.5703125" style="265" customWidth="1"/>
    <col min="280" max="283" width="4.42578125" style="265" customWidth="1"/>
    <col min="284" max="284" width="2.42578125" style="265" customWidth="1"/>
    <col min="285" max="285" width="8" style="265" customWidth="1"/>
    <col min="286" max="286" width="3.85546875" style="265" customWidth="1"/>
    <col min="287" max="287" width="11" style="265" customWidth="1"/>
    <col min="288" max="288" width="4.7109375" style="265" customWidth="1"/>
    <col min="289" max="512" width="9.140625" style="265"/>
    <col min="513" max="514" width="3.85546875" style="265" customWidth="1"/>
    <col min="515" max="516" width="8.7109375" style="265" customWidth="1"/>
    <col min="517" max="517" width="9.7109375" style="265" customWidth="1"/>
    <col min="518" max="518" width="6.42578125" style="265" customWidth="1"/>
    <col min="519" max="519" width="7.7109375" style="265" customWidth="1"/>
    <col min="520" max="522" width="8.7109375" style="265" customWidth="1"/>
    <col min="523" max="525" width="5.42578125" style="265" customWidth="1"/>
    <col min="526" max="526" width="5.7109375" style="265" customWidth="1"/>
    <col min="527" max="527" width="3.28515625" style="265" customWidth="1"/>
    <col min="528" max="528" width="2.140625" style="265" customWidth="1"/>
    <col min="529" max="529" width="7.42578125" style="265" customWidth="1"/>
    <col min="530" max="530" width="11.7109375" style="265" customWidth="1"/>
    <col min="531" max="531" width="4.42578125" style="265" customWidth="1"/>
    <col min="532" max="532" width="3.28515625" style="265" customWidth="1"/>
    <col min="533" max="533" width="4" style="265" customWidth="1"/>
    <col min="534" max="534" width="4.42578125" style="265" customWidth="1"/>
    <col min="535" max="535" width="4.5703125" style="265" customWidth="1"/>
    <col min="536" max="539" width="4.42578125" style="265" customWidth="1"/>
    <col min="540" max="540" width="2.42578125" style="265" customWidth="1"/>
    <col min="541" max="541" width="8" style="265" customWidth="1"/>
    <col min="542" max="542" width="3.85546875" style="265" customWidth="1"/>
    <col min="543" max="543" width="11" style="265" customWidth="1"/>
    <col min="544" max="544" width="4.7109375" style="265" customWidth="1"/>
    <col min="545" max="768" width="9.140625" style="265"/>
    <col min="769" max="770" width="3.85546875" style="265" customWidth="1"/>
    <col min="771" max="772" width="8.7109375" style="265" customWidth="1"/>
    <col min="773" max="773" width="9.7109375" style="265" customWidth="1"/>
    <col min="774" max="774" width="6.42578125" style="265" customWidth="1"/>
    <col min="775" max="775" width="7.7109375" style="265" customWidth="1"/>
    <col min="776" max="778" width="8.7109375" style="265" customWidth="1"/>
    <col min="779" max="781" width="5.42578125" style="265" customWidth="1"/>
    <col min="782" max="782" width="5.7109375" style="265" customWidth="1"/>
    <col min="783" max="783" width="3.28515625" style="265" customWidth="1"/>
    <col min="784" max="784" width="2.140625" style="265" customWidth="1"/>
    <col min="785" max="785" width="7.42578125" style="265" customWidth="1"/>
    <col min="786" max="786" width="11.7109375" style="265" customWidth="1"/>
    <col min="787" max="787" width="4.42578125" style="265" customWidth="1"/>
    <col min="788" max="788" width="3.28515625" style="265" customWidth="1"/>
    <col min="789" max="789" width="4" style="265" customWidth="1"/>
    <col min="790" max="790" width="4.42578125" style="265" customWidth="1"/>
    <col min="791" max="791" width="4.5703125" style="265" customWidth="1"/>
    <col min="792" max="795" width="4.42578125" style="265" customWidth="1"/>
    <col min="796" max="796" width="2.42578125" style="265" customWidth="1"/>
    <col min="797" max="797" width="8" style="265" customWidth="1"/>
    <col min="798" max="798" width="3.85546875" style="265" customWidth="1"/>
    <col min="799" max="799" width="11" style="265" customWidth="1"/>
    <col min="800" max="800" width="4.7109375" style="265" customWidth="1"/>
    <col min="801" max="1024" width="9.140625" style="265"/>
    <col min="1025" max="1026" width="3.85546875" style="265" customWidth="1"/>
    <col min="1027" max="1028" width="8.7109375" style="265" customWidth="1"/>
    <col min="1029" max="1029" width="9.7109375" style="265" customWidth="1"/>
    <col min="1030" max="1030" width="6.42578125" style="265" customWidth="1"/>
    <col min="1031" max="1031" width="7.7109375" style="265" customWidth="1"/>
    <col min="1032" max="1034" width="8.7109375" style="265" customWidth="1"/>
    <col min="1035" max="1037" width="5.42578125" style="265" customWidth="1"/>
    <col min="1038" max="1038" width="5.7109375" style="265" customWidth="1"/>
    <col min="1039" max="1039" width="3.28515625" style="265" customWidth="1"/>
    <col min="1040" max="1040" width="2.140625" style="265" customWidth="1"/>
    <col min="1041" max="1041" width="7.42578125" style="265" customWidth="1"/>
    <col min="1042" max="1042" width="11.7109375" style="265" customWidth="1"/>
    <col min="1043" max="1043" width="4.42578125" style="265" customWidth="1"/>
    <col min="1044" max="1044" width="3.28515625" style="265" customWidth="1"/>
    <col min="1045" max="1045" width="4" style="265" customWidth="1"/>
    <col min="1046" max="1046" width="4.42578125" style="265" customWidth="1"/>
    <col min="1047" max="1047" width="4.5703125" style="265" customWidth="1"/>
    <col min="1048" max="1051" width="4.42578125" style="265" customWidth="1"/>
    <col min="1052" max="1052" width="2.42578125" style="265" customWidth="1"/>
    <col min="1053" max="1053" width="8" style="265" customWidth="1"/>
    <col min="1054" max="1054" width="3.85546875" style="265" customWidth="1"/>
    <col min="1055" max="1055" width="11" style="265" customWidth="1"/>
    <col min="1056" max="1056" width="4.7109375" style="265" customWidth="1"/>
    <col min="1057" max="1280" width="9.140625" style="265"/>
    <col min="1281" max="1282" width="3.85546875" style="265" customWidth="1"/>
    <col min="1283" max="1284" width="8.7109375" style="265" customWidth="1"/>
    <col min="1285" max="1285" width="9.7109375" style="265" customWidth="1"/>
    <col min="1286" max="1286" width="6.42578125" style="265" customWidth="1"/>
    <col min="1287" max="1287" width="7.7109375" style="265" customWidth="1"/>
    <col min="1288" max="1290" width="8.7109375" style="265" customWidth="1"/>
    <col min="1291" max="1293" width="5.42578125" style="265" customWidth="1"/>
    <col min="1294" max="1294" width="5.7109375" style="265" customWidth="1"/>
    <col min="1295" max="1295" width="3.28515625" style="265" customWidth="1"/>
    <col min="1296" max="1296" width="2.140625" style="265" customWidth="1"/>
    <col min="1297" max="1297" width="7.42578125" style="265" customWidth="1"/>
    <col min="1298" max="1298" width="11.7109375" style="265" customWidth="1"/>
    <col min="1299" max="1299" width="4.42578125" style="265" customWidth="1"/>
    <col min="1300" max="1300" width="3.28515625" style="265" customWidth="1"/>
    <col min="1301" max="1301" width="4" style="265" customWidth="1"/>
    <col min="1302" max="1302" width="4.42578125" style="265" customWidth="1"/>
    <col min="1303" max="1303" width="4.5703125" style="265" customWidth="1"/>
    <col min="1304" max="1307" width="4.42578125" style="265" customWidth="1"/>
    <col min="1308" max="1308" width="2.42578125" style="265" customWidth="1"/>
    <col min="1309" max="1309" width="8" style="265" customWidth="1"/>
    <col min="1310" max="1310" width="3.85546875" style="265" customWidth="1"/>
    <col min="1311" max="1311" width="11" style="265" customWidth="1"/>
    <col min="1312" max="1312" width="4.7109375" style="265" customWidth="1"/>
    <col min="1313" max="1536" width="9.140625" style="265"/>
    <col min="1537" max="1538" width="3.85546875" style="265" customWidth="1"/>
    <col min="1539" max="1540" width="8.7109375" style="265" customWidth="1"/>
    <col min="1541" max="1541" width="9.7109375" style="265" customWidth="1"/>
    <col min="1542" max="1542" width="6.42578125" style="265" customWidth="1"/>
    <col min="1543" max="1543" width="7.7109375" style="265" customWidth="1"/>
    <col min="1544" max="1546" width="8.7109375" style="265" customWidth="1"/>
    <col min="1547" max="1549" width="5.42578125" style="265" customWidth="1"/>
    <col min="1550" max="1550" width="5.7109375" style="265" customWidth="1"/>
    <col min="1551" max="1551" width="3.28515625" style="265" customWidth="1"/>
    <col min="1552" max="1552" width="2.140625" style="265" customWidth="1"/>
    <col min="1553" max="1553" width="7.42578125" style="265" customWidth="1"/>
    <col min="1554" max="1554" width="11.7109375" style="265" customWidth="1"/>
    <col min="1555" max="1555" width="4.42578125" style="265" customWidth="1"/>
    <col min="1556" max="1556" width="3.28515625" style="265" customWidth="1"/>
    <col min="1557" max="1557" width="4" style="265" customWidth="1"/>
    <col min="1558" max="1558" width="4.42578125" style="265" customWidth="1"/>
    <col min="1559" max="1559" width="4.5703125" style="265" customWidth="1"/>
    <col min="1560" max="1563" width="4.42578125" style="265" customWidth="1"/>
    <col min="1564" max="1564" width="2.42578125" style="265" customWidth="1"/>
    <col min="1565" max="1565" width="8" style="265" customWidth="1"/>
    <col min="1566" max="1566" width="3.85546875" style="265" customWidth="1"/>
    <col min="1567" max="1567" width="11" style="265" customWidth="1"/>
    <col min="1568" max="1568" width="4.7109375" style="265" customWidth="1"/>
    <col min="1569" max="1792" width="9.140625" style="265"/>
    <col min="1793" max="1794" width="3.85546875" style="265" customWidth="1"/>
    <col min="1795" max="1796" width="8.7109375" style="265" customWidth="1"/>
    <col min="1797" max="1797" width="9.7109375" style="265" customWidth="1"/>
    <col min="1798" max="1798" width="6.42578125" style="265" customWidth="1"/>
    <col min="1799" max="1799" width="7.7109375" style="265" customWidth="1"/>
    <col min="1800" max="1802" width="8.7109375" style="265" customWidth="1"/>
    <col min="1803" max="1805" width="5.42578125" style="265" customWidth="1"/>
    <col min="1806" max="1806" width="5.7109375" style="265" customWidth="1"/>
    <col min="1807" max="1807" width="3.28515625" style="265" customWidth="1"/>
    <col min="1808" max="1808" width="2.140625" style="265" customWidth="1"/>
    <col min="1809" max="1809" width="7.42578125" style="265" customWidth="1"/>
    <col min="1810" max="1810" width="11.7109375" style="265" customWidth="1"/>
    <col min="1811" max="1811" width="4.42578125" style="265" customWidth="1"/>
    <col min="1812" max="1812" width="3.28515625" style="265" customWidth="1"/>
    <col min="1813" max="1813" width="4" style="265" customWidth="1"/>
    <col min="1814" max="1814" width="4.42578125" style="265" customWidth="1"/>
    <col min="1815" max="1815" width="4.5703125" style="265" customWidth="1"/>
    <col min="1816" max="1819" width="4.42578125" style="265" customWidth="1"/>
    <col min="1820" max="1820" width="2.42578125" style="265" customWidth="1"/>
    <col min="1821" max="1821" width="8" style="265" customWidth="1"/>
    <col min="1822" max="1822" width="3.85546875" style="265" customWidth="1"/>
    <col min="1823" max="1823" width="11" style="265" customWidth="1"/>
    <col min="1824" max="1824" width="4.7109375" style="265" customWidth="1"/>
    <col min="1825" max="2048" width="9.140625" style="265"/>
    <col min="2049" max="2050" width="3.85546875" style="265" customWidth="1"/>
    <col min="2051" max="2052" width="8.7109375" style="265" customWidth="1"/>
    <col min="2053" max="2053" width="9.7109375" style="265" customWidth="1"/>
    <col min="2054" max="2054" width="6.42578125" style="265" customWidth="1"/>
    <col min="2055" max="2055" width="7.7109375" style="265" customWidth="1"/>
    <col min="2056" max="2058" width="8.7109375" style="265" customWidth="1"/>
    <col min="2059" max="2061" width="5.42578125" style="265" customWidth="1"/>
    <col min="2062" max="2062" width="5.7109375" style="265" customWidth="1"/>
    <col min="2063" max="2063" width="3.28515625" style="265" customWidth="1"/>
    <col min="2064" max="2064" width="2.140625" style="265" customWidth="1"/>
    <col min="2065" max="2065" width="7.42578125" style="265" customWidth="1"/>
    <col min="2066" max="2066" width="11.7109375" style="265" customWidth="1"/>
    <col min="2067" max="2067" width="4.42578125" style="265" customWidth="1"/>
    <col min="2068" max="2068" width="3.28515625" style="265" customWidth="1"/>
    <col min="2069" max="2069" width="4" style="265" customWidth="1"/>
    <col min="2070" max="2070" width="4.42578125" style="265" customWidth="1"/>
    <col min="2071" max="2071" width="4.5703125" style="265" customWidth="1"/>
    <col min="2072" max="2075" width="4.42578125" style="265" customWidth="1"/>
    <col min="2076" max="2076" width="2.42578125" style="265" customWidth="1"/>
    <col min="2077" max="2077" width="8" style="265" customWidth="1"/>
    <col min="2078" max="2078" width="3.85546875" style="265" customWidth="1"/>
    <col min="2079" max="2079" width="11" style="265" customWidth="1"/>
    <col min="2080" max="2080" width="4.7109375" style="265" customWidth="1"/>
    <col min="2081" max="2304" width="9.140625" style="265"/>
    <col min="2305" max="2306" width="3.85546875" style="265" customWidth="1"/>
    <col min="2307" max="2308" width="8.7109375" style="265" customWidth="1"/>
    <col min="2309" max="2309" width="9.7109375" style="265" customWidth="1"/>
    <col min="2310" max="2310" width="6.42578125" style="265" customWidth="1"/>
    <col min="2311" max="2311" width="7.7109375" style="265" customWidth="1"/>
    <col min="2312" max="2314" width="8.7109375" style="265" customWidth="1"/>
    <col min="2315" max="2317" width="5.42578125" style="265" customWidth="1"/>
    <col min="2318" max="2318" width="5.7109375" style="265" customWidth="1"/>
    <col min="2319" max="2319" width="3.28515625" style="265" customWidth="1"/>
    <col min="2320" max="2320" width="2.140625" style="265" customWidth="1"/>
    <col min="2321" max="2321" width="7.42578125" style="265" customWidth="1"/>
    <col min="2322" max="2322" width="11.7109375" style="265" customWidth="1"/>
    <col min="2323" max="2323" width="4.42578125" style="265" customWidth="1"/>
    <col min="2324" max="2324" width="3.28515625" style="265" customWidth="1"/>
    <col min="2325" max="2325" width="4" style="265" customWidth="1"/>
    <col min="2326" max="2326" width="4.42578125" style="265" customWidth="1"/>
    <col min="2327" max="2327" width="4.5703125" style="265" customWidth="1"/>
    <col min="2328" max="2331" width="4.42578125" style="265" customWidth="1"/>
    <col min="2332" max="2332" width="2.42578125" style="265" customWidth="1"/>
    <col min="2333" max="2333" width="8" style="265" customWidth="1"/>
    <col min="2334" max="2334" width="3.85546875" style="265" customWidth="1"/>
    <col min="2335" max="2335" width="11" style="265" customWidth="1"/>
    <col min="2336" max="2336" width="4.7109375" style="265" customWidth="1"/>
    <col min="2337" max="2560" width="9.140625" style="265"/>
    <col min="2561" max="2562" width="3.85546875" style="265" customWidth="1"/>
    <col min="2563" max="2564" width="8.7109375" style="265" customWidth="1"/>
    <col min="2565" max="2565" width="9.7109375" style="265" customWidth="1"/>
    <col min="2566" max="2566" width="6.42578125" style="265" customWidth="1"/>
    <col min="2567" max="2567" width="7.7109375" style="265" customWidth="1"/>
    <col min="2568" max="2570" width="8.7109375" style="265" customWidth="1"/>
    <col min="2571" max="2573" width="5.42578125" style="265" customWidth="1"/>
    <col min="2574" max="2574" width="5.7109375" style="265" customWidth="1"/>
    <col min="2575" max="2575" width="3.28515625" style="265" customWidth="1"/>
    <col min="2576" max="2576" width="2.140625" style="265" customWidth="1"/>
    <col min="2577" max="2577" width="7.42578125" style="265" customWidth="1"/>
    <col min="2578" max="2578" width="11.7109375" style="265" customWidth="1"/>
    <col min="2579" max="2579" width="4.42578125" style="265" customWidth="1"/>
    <col min="2580" max="2580" width="3.28515625" style="265" customWidth="1"/>
    <col min="2581" max="2581" width="4" style="265" customWidth="1"/>
    <col min="2582" max="2582" width="4.42578125" style="265" customWidth="1"/>
    <col min="2583" max="2583" width="4.5703125" style="265" customWidth="1"/>
    <col min="2584" max="2587" width="4.42578125" style="265" customWidth="1"/>
    <col min="2588" max="2588" width="2.42578125" style="265" customWidth="1"/>
    <col min="2589" max="2589" width="8" style="265" customWidth="1"/>
    <col min="2590" max="2590" width="3.85546875" style="265" customWidth="1"/>
    <col min="2591" max="2591" width="11" style="265" customWidth="1"/>
    <col min="2592" max="2592" width="4.7109375" style="265" customWidth="1"/>
    <col min="2593" max="2816" width="9.140625" style="265"/>
    <col min="2817" max="2818" width="3.85546875" style="265" customWidth="1"/>
    <col min="2819" max="2820" width="8.7109375" style="265" customWidth="1"/>
    <col min="2821" max="2821" width="9.7109375" style="265" customWidth="1"/>
    <col min="2822" max="2822" width="6.42578125" style="265" customWidth="1"/>
    <col min="2823" max="2823" width="7.7109375" style="265" customWidth="1"/>
    <col min="2824" max="2826" width="8.7109375" style="265" customWidth="1"/>
    <col min="2827" max="2829" width="5.42578125" style="265" customWidth="1"/>
    <col min="2830" max="2830" width="5.7109375" style="265" customWidth="1"/>
    <col min="2831" max="2831" width="3.28515625" style="265" customWidth="1"/>
    <col min="2832" max="2832" width="2.140625" style="265" customWidth="1"/>
    <col min="2833" max="2833" width="7.42578125" style="265" customWidth="1"/>
    <col min="2834" max="2834" width="11.7109375" style="265" customWidth="1"/>
    <col min="2835" max="2835" width="4.42578125" style="265" customWidth="1"/>
    <col min="2836" max="2836" width="3.28515625" style="265" customWidth="1"/>
    <col min="2837" max="2837" width="4" style="265" customWidth="1"/>
    <col min="2838" max="2838" width="4.42578125" style="265" customWidth="1"/>
    <col min="2839" max="2839" width="4.5703125" style="265" customWidth="1"/>
    <col min="2840" max="2843" width="4.42578125" style="265" customWidth="1"/>
    <col min="2844" max="2844" width="2.42578125" style="265" customWidth="1"/>
    <col min="2845" max="2845" width="8" style="265" customWidth="1"/>
    <col min="2846" max="2846" width="3.85546875" style="265" customWidth="1"/>
    <col min="2847" max="2847" width="11" style="265" customWidth="1"/>
    <col min="2848" max="2848" width="4.7109375" style="265" customWidth="1"/>
    <col min="2849" max="3072" width="9.140625" style="265"/>
    <col min="3073" max="3074" width="3.85546875" style="265" customWidth="1"/>
    <col min="3075" max="3076" width="8.7109375" style="265" customWidth="1"/>
    <col min="3077" max="3077" width="9.7109375" style="265" customWidth="1"/>
    <col min="3078" max="3078" width="6.42578125" style="265" customWidth="1"/>
    <col min="3079" max="3079" width="7.7109375" style="265" customWidth="1"/>
    <col min="3080" max="3082" width="8.7109375" style="265" customWidth="1"/>
    <col min="3083" max="3085" width="5.42578125" style="265" customWidth="1"/>
    <col min="3086" max="3086" width="5.7109375" style="265" customWidth="1"/>
    <col min="3087" max="3087" width="3.28515625" style="265" customWidth="1"/>
    <col min="3088" max="3088" width="2.140625" style="265" customWidth="1"/>
    <col min="3089" max="3089" width="7.42578125" style="265" customWidth="1"/>
    <col min="3090" max="3090" width="11.7109375" style="265" customWidth="1"/>
    <col min="3091" max="3091" width="4.42578125" style="265" customWidth="1"/>
    <col min="3092" max="3092" width="3.28515625" style="265" customWidth="1"/>
    <col min="3093" max="3093" width="4" style="265" customWidth="1"/>
    <col min="3094" max="3094" width="4.42578125" style="265" customWidth="1"/>
    <col min="3095" max="3095" width="4.5703125" style="265" customWidth="1"/>
    <col min="3096" max="3099" width="4.42578125" style="265" customWidth="1"/>
    <col min="3100" max="3100" width="2.42578125" style="265" customWidth="1"/>
    <col min="3101" max="3101" width="8" style="265" customWidth="1"/>
    <col min="3102" max="3102" width="3.85546875" style="265" customWidth="1"/>
    <col min="3103" max="3103" width="11" style="265" customWidth="1"/>
    <col min="3104" max="3104" width="4.7109375" style="265" customWidth="1"/>
    <col min="3105" max="3328" width="9.140625" style="265"/>
    <col min="3329" max="3330" width="3.85546875" style="265" customWidth="1"/>
    <col min="3331" max="3332" width="8.7109375" style="265" customWidth="1"/>
    <col min="3333" max="3333" width="9.7109375" style="265" customWidth="1"/>
    <col min="3334" max="3334" width="6.42578125" style="265" customWidth="1"/>
    <col min="3335" max="3335" width="7.7109375" style="265" customWidth="1"/>
    <col min="3336" max="3338" width="8.7109375" style="265" customWidth="1"/>
    <col min="3339" max="3341" width="5.42578125" style="265" customWidth="1"/>
    <col min="3342" max="3342" width="5.7109375" style="265" customWidth="1"/>
    <col min="3343" max="3343" width="3.28515625" style="265" customWidth="1"/>
    <col min="3344" max="3344" width="2.140625" style="265" customWidth="1"/>
    <col min="3345" max="3345" width="7.42578125" style="265" customWidth="1"/>
    <col min="3346" max="3346" width="11.7109375" style="265" customWidth="1"/>
    <col min="3347" max="3347" width="4.42578125" style="265" customWidth="1"/>
    <col min="3348" max="3348" width="3.28515625" style="265" customWidth="1"/>
    <col min="3349" max="3349" width="4" style="265" customWidth="1"/>
    <col min="3350" max="3350" width="4.42578125" style="265" customWidth="1"/>
    <col min="3351" max="3351" width="4.5703125" style="265" customWidth="1"/>
    <col min="3352" max="3355" width="4.42578125" style="265" customWidth="1"/>
    <col min="3356" max="3356" width="2.42578125" style="265" customWidth="1"/>
    <col min="3357" max="3357" width="8" style="265" customWidth="1"/>
    <col min="3358" max="3358" width="3.85546875" style="265" customWidth="1"/>
    <col min="3359" max="3359" width="11" style="265" customWidth="1"/>
    <col min="3360" max="3360" width="4.7109375" style="265" customWidth="1"/>
    <col min="3361" max="3584" width="9.140625" style="265"/>
    <col min="3585" max="3586" width="3.85546875" style="265" customWidth="1"/>
    <col min="3587" max="3588" width="8.7109375" style="265" customWidth="1"/>
    <col min="3589" max="3589" width="9.7109375" style="265" customWidth="1"/>
    <col min="3590" max="3590" width="6.42578125" style="265" customWidth="1"/>
    <col min="3591" max="3591" width="7.7109375" style="265" customWidth="1"/>
    <col min="3592" max="3594" width="8.7109375" style="265" customWidth="1"/>
    <col min="3595" max="3597" width="5.42578125" style="265" customWidth="1"/>
    <col min="3598" max="3598" width="5.7109375" style="265" customWidth="1"/>
    <col min="3599" max="3599" width="3.28515625" style="265" customWidth="1"/>
    <col min="3600" max="3600" width="2.140625" style="265" customWidth="1"/>
    <col min="3601" max="3601" width="7.42578125" style="265" customWidth="1"/>
    <col min="3602" max="3602" width="11.7109375" style="265" customWidth="1"/>
    <col min="3603" max="3603" width="4.42578125" style="265" customWidth="1"/>
    <col min="3604" max="3604" width="3.28515625" style="265" customWidth="1"/>
    <col min="3605" max="3605" width="4" style="265" customWidth="1"/>
    <col min="3606" max="3606" width="4.42578125" style="265" customWidth="1"/>
    <col min="3607" max="3607" width="4.5703125" style="265" customWidth="1"/>
    <col min="3608" max="3611" width="4.42578125" style="265" customWidth="1"/>
    <col min="3612" max="3612" width="2.42578125" style="265" customWidth="1"/>
    <col min="3613" max="3613" width="8" style="265" customWidth="1"/>
    <col min="3614" max="3614" width="3.85546875" style="265" customWidth="1"/>
    <col min="3615" max="3615" width="11" style="265" customWidth="1"/>
    <col min="3616" max="3616" width="4.7109375" style="265" customWidth="1"/>
    <col min="3617" max="3840" width="9.140625" style="265"/>
    <col min="3841" max="3842" width="3.85546875" style="265" customWidth="1"/>
    <col min="3843" max="3844" width="8.7109375" style="265" customWidth="1"/>
    <col min="3845" max="3845" width="9.7109375" style="265" customWidth="1"/>
    <col min="3846" max="3846" width="6.42578125" style="265" customWidth="1"/>
    <col min="3847" max="3847" width="7.7109375" style="265" customWidth="1"/>
    <col min="3848" max="3850" width="8.7109375" style="265" customWidth="1"/>
    <col min="3851" max="3853" width="5.42578125" style="265" customWidth="1"/>
    <col min="3854" max="3854" width="5.7109375" style="265" customWidth="1"/>
    <col min="3855" max="3855" width="3.28515625" style="265" customWidth="1"/>
    <col min="3856" max="3856" width="2.140625" style="265" customWidth="1"/>
    <col min="3857" max="3857" width="7.42578125" style="265" customWidth="1"/>
    <col min="3858" max="3858" width="11.7109375" style="265" customWidth="1"/>
    <col min="3859" max="3859" width="4.42578125" style="265" customWidth="1"/>
    <col min="3860" max="3860" width="3.28515625" style="265" customWidth="1"/>
    <col min="3861" max="3861" width="4" style="265" customWidth="1"/>
    <col min="3862" max="3862" width="4.42578125" style="265" customWidth="1"/>
    <col min="3863" max="3863" width="4.5703125" style="265" customWidth="1"/>
    <col min="3864" max="3867" width="4.42578125" style="265" customWidth="1"/>
    <col min="3868" max="3868" width="2.42578125" style="265" customWidth="1"/>
    <col min="3869" max="3869" width="8" style="265" customWidth="1"/>
    <col min="3870" max="3870" width="3.85546875" style="265" customWidth="1"/>
    <col min="3871" max="3871" width="11" style="265" customWidth="1"/>
    <col min="3872" max="3872" width="4.7109375" style="265" customWidth="1"/>
    <col min="3873" max="4096" width="9.140625" style="265"/>
    <col min="4097" max="4098" width="3.85546875" style="265" customWidth="1"/>
    <col min="4099" max="4100" width="8.7109375" style="265" customWidth="1"/>
    <col min="4101" max="4101" width="9.7109375" style="265" customWidth="1"/>
    <col min="4102" max="4102" width="6.42578125" style="265" customWidth="1"/>
    <col min="4103" max="4103" width="7.7109375" style="265" customWidth="1"/>
    <col min="4104" max="4106" width="8.7109375" style="265" customWidth="1"/>
    <col min="4107" max="4109" width="5.42578125" style="265" customWidth="1"/>
    <col min="4110" max="4110" width="5.7109375" style="265" customWidth="1"/>
    <col min="4111" max="4111" width="3.28515625" style="265" customWidth="1"/>
    <col min="4112" max="4112" width="2.140625" style="265" customWidth="1"/>
    <col min="4113" max="4113" width="7.42578125" style="265" customWidth="1"/>
    <col min="4114" max="4114" width="11.7109375" style="265" customWidth="1"/>
    <col min="4115" max="4115" width="4.42578125" style="265" customWidth="1"/>
    <col min="4116" max="4116" width="3.28515625" style="265" customWidth="1"/>
    <col min="4117" max="4117" width="4" style="265" customWidth="1"/>
    <col min="4118" max="4118" width="4.42578125" style="265" customWidth="1"/>
    <col min="4119" max="4119" width="4.5703125" style="265" customWidth="1"/>
    <col min="4120" max="4123" width="4.42578125" style="265" customWidth="1"/>
    <col min="4124" max="4124" width="2.42578125" style="265" customWidth="1"/>
    <col min="4125" max="4125" width="8" style="265" customWidth="1"/>
    <col min="4126" max="4126" width="3.85546875" style="265" customWidth="1"/>
    <col min="4127" max="4127" width="11" style="265" customWidth="1"/>
    <col min="4128" max="4128" width="4.7109375" style="265" customWidth="1"/>
    <col min="4129" max="4352" width="9.140625" style="265"/>
    <col min="4353" max="4354" width="3.85546875" style="265" customWidth="1"/>
    <col min="4355" max="4356" width="8.7109375" style="265" customWidth="1"/>
    <col min="4357" max="4357" width="9.7109375" style="265" customWidth="1"/>
    <col min="4358" max="4358" width="6.42578125" style="265" customWidth="1"/>
    <col min="4359" max="4359" width="7.7109375" style="265" customWidth="1"/>
    <col min="4360" max="4362" width="8.7109375" style="265" customWidth="1"/>
    <col min="4363" max="4365" width="5.42578125" style="265" customWidth="1"/>
    <col min="4366" max="4366" width="5.7109375" style="265" customWidth="1"/>
    <col min="4367" max="4367" width="3.28515625" style="265" customWidth="1"/>
    <col min="4368" max="4368" width="2.140625" style="265" customWidth="1"/>
    <col min="4369" max="4369" width="7.42578125" style="265" customWidth="1"/>
    <col min="4370" max="4370" width="11.7109375" style="265" customWidth="1"/>
    <col min="4371" max="4371" width="4.42578125" style="265" customWidth="1"/>
    <col min="4372" max="4372" width="3.28515625" style="265" customWidth="1"/>
    <col min="4373" max="4373" width="4" style="265" customWidth="1"/>
    <col min="4374" max="4374" width="4.42578125" style="265" customWidth="1"/>
    <col min="4375" max="4375" width="4.5703125" style="265" customWidth="1"/>
    <col min="4376" max="4379" width="4.42578125" style="265" customWidth="1"/>
    <col min="4380" max="4380" width="2.42578125" style="265" customWidth="1"/>
    <col min="4381" max="4381" width="8" style="265" customWidth="1"/>
    <col min="4382" max="4382" width="3.85546875" style="265" customWidth="1"/>
    <col min="4383" max="4383" width="11" style="265" customWidth="1"/>
    <col min="4384" max="4384" width="4.7109375" style="265" customWidth="1"/>
    <col min="4385" max="4608" width="9.140625" style="265"/>
    <col min="4609" max="4610" width="3.85546875" style="265" customWidth="1"/>
    <col min="4611" max="4612" width="8.7109375" style="265" customWidth="1"/>
    <col min="4613" max="4613" width="9.7109375" style="265" customWidth="1"/>
    <col min="4614" max="4614" width="6.42578125" style="265" customWidth="1"/>
    <col min="4615" max="4615" width="7.7109375" style="265" customWidth="1"/>
    <col min="4616" max="4618" width="8.7109375" style="265" customWidth="1"/>
    <col min="4619" max="4621" width="5.42578125" style="265" customWidth="1"/>
    <col min="4622" max="4622" width="5.7109375" style="265" customWidth="1"/>
    <col min="4623" max="4623" width="3.28515625" style="265" customWidth="1"/>
    <col min="4624" max="4624" width="2.140625" style="265" customWidth="1"/>
    <col min="4625" max="4625" width="7.42578125" style="265" customWidth="1"/>
    <col min="4626" max="4626" width="11.7109375" style="265" customWidth="1"/>
    <col min="4627" max="4627" width="4.42578125" style="265" customWidth="1"/>
    <col min="4628" max="4628" width="3.28515625" style="265" customWidth="1"/>
    <col min="4629" max="4629" width="4" style="265" customWidth="1"/>
    <col min="4630" max="4630" width="4.42578125" style="265" customWidth="1"/>
    <col min="4631" max="4631" width="4.5703125" style="265" customWidth="1"/>
    <col min="4632" max="4635" width="4.42578125" style="265" customWidth="1"/>
    <col min="4636" max="4636" width="2.42578125" style="265" customWidth="1"/>
    <col min="4637" max="4637" width="8" style="265" customWidth="1"/>
    <col min="4638" max="4638" width="3.85546875" style="265" customWidth="1"/>
    <col min="4639" max="4639" width="11" style="265" customWidth="1"/>
    <col min="4640" max="4640" width="4.7109375" style="265" customWidth="1"/>
    <col min="4641" max="4864" width="9.140625" style="265"/>
    <col min="4865" max="4866" width="3.85546875" style="265" customWidth="1"/>
    <col min="4867" max="4868" width="8.7109375" style="265" customWidth="1"/>
    <col min="4869" max="4869" width="9.7109375" style="265" customWidth="1"/>
    <col min="4870" max="4870" width="6.42578125" style="265" customWidth="1"/>
    <col min="4871" max="4871" width="7.7109375" style="265" customWidth="1"/>
    <col min="4872" max="4874" width="8.7109375" style="265" customWidth="1"/>
    <col min="4875" max="4877" width="5.42578125" style="265" customWidth="1"/>
    <col min="4878" max="4878" width="5.7109375" style="265" customWidth="1"/>
    <col min="4879" max="4879" width="3.28515625" style="265" customWidth="1"/>
    <col min="4880" max="4880" width="2.140625" style="265" customWidth="1"/>
    <col min="4881" max="4881" width="7.42578125" style="265" customWidth="1"/>
    <col min="4882" max="4882" width="11.7109375" style="265" customWidth="1"/>
    <col min="4883" max="4883" width="4.42578125" style="265" customWidth="1"/>
    <col min="4884" max="4884" width="3.28515625" style="265" customWidth="1"/>
    <col min="4885" max="4885" width="4" style="265" customWidth="1"/>
    <col min="4886" max="4886" width="4.42578125" style="265" customWidth="1"/>
    <col min="4887" max="4887" width="4.5703125" style="265" customWidth="1"/>
    <col min="4888" max="4891" width="4.42578125" style="265" customWidth="1"/>
    <col min="4892" max="4892" width="2.42578125" style="265" customWidth="1"/>
    <col min="4893" max="4893" width="8" style="265" customWidth="1"/>
    <col min="4894" max="4894" width="3.85546875" style="265" customWidth="1"/>
    <col min="4895" max="4895" width="11" style="265" customWidth="1"/>
    <col min="4896" max="4896" width="4.7109375" style="265" customWidth="1"/>
    <col min="4897" max="5120" width="9.140625" style="265"/>
    <col min="5121" max="5122" width="3.85546875" style="265" customWidth="1"/>
    <col min="5123" max="5124" width="8.7109375" style="265" customWidth="1"/>
    <col min="5125" max="5125" width="9.7109375" style="265" customWidth="1"/>
    <col min="5126" max="5126" width="6.42578125" style="265" customWidth="1"/>
    <col min="5127" max="5127" width="7.7109375" style="265" customWidth="1"/>
    <col min="5128" max="5130" width="8.7109375" style="265" customWidth="1"/>
    <col min="5131" max="5133" width="5.42578125" style="265" customWidth="1"/>
    <col min="5134" max="5134" width="5.7109375" style="265" customWidth="1"/>
    <col min="5135" max="5135" width="3.28515625" style="265" customWidth="1"/>
    <col min="5136" max="5136" width="2.140625" style="265" customWidth="1"/>
    <col min="5137" max="5137" width="7.42578125" style="265" customWidth="1"/>
    <col min="5138" max="5138" width="11.7109375" style="265" customWidth="1"/>
    <col min="5139" max="5139" width="4.42578125" style="265" customWidth="1"/>
    <col min="5140" max="5140" width="3.28515625" style="265" customWidth="1"/>
    <col min="5141" max="5141" width="4" style="265" customWidth="1"/>
    <col min="5142" max="5142" width="4.42578125" style="265" customWidth="1"/>
    <col min="5143" max="5143" width="4.5703125" style="265" customWidth="1"/>
    <col min="5144" max="5147" width="4.42578125" style="265" customWidth="1"/>
    <col min="5148" max="5148" width="2.42578125" style="265" customWidth="1"/>
    <col min="5149" max="5149" width="8" style="265" customWidth="1"/>
    <col min="5150" max="5150" width="3.85546875" style="265" customWidth="1"/>
    <col min="5151" max="5151" width="11" style="265" customWidth="1"/>
    <col min="5152" max="5152" width="4.7109375" style="265" customWidth="1"/>
    <col min="5153" max="5376" width="9.140625" style="265"/>
    <col min="5377" max="5378" width="3.85546875" style="265" customWidth="1"/>
    <col min="5379" max="5380" width="8.7109375" style="265" customWidth="1"/>
    <col min="5381" max="5381" width="9.7109375" style="265" customWidth="1"/>
    <col min="5382" max="5382" width="6.42578125" style="265" customWidth="1"/>
    <col min="5383" max="5383" width="7.7109375" style="265" customWidth="1"/>
    <col min="5384" max="5386" width="8.7109375" style="265" customWidth="1"/>
    <col min="5387" max="5389" width="5.42578125" style="265" customWidth="1"/>
    <col min="5390" max="5390" width="5.7109375" style="265" customWidth="1"/>
    <col min="5391" max="5391" width="3.28515625" style="265" customWidth="1"/>
    <col min="5392" max="5392" width="2.140625" style="265" customWidth="1"/>
    <col min="5393" max="5393" width="7.42578125" style="265" customWidth="1"/>
    <col min="5394" max="5394" width="11.7109375" style="265" customWidth="1"/>
    <col min="5395" max="5395" width="4.42578125" style="265" customWidth="1"/>
    <col min="5396" max="5396" width="3.28515625" style="265" customWidth="1"/>
    <col min="5397" max="5397" width="4" style="265" customWidth="1"/>
    <col min="5398" max="5398" width="4.42578125" style="265" customWidth="1"/>
    <col min="5399" max="5399" width="4.5703125" style="265" customWidth="1"/>
    <col min="5400" max="5403" width="4.42578125" style="265" customWidth="1"/>
    <col min="5404" max="5404" width="2.42578125" style="265" customWidth="1"/>
    <col min="5405" max="5405" width="8" style="265" customWidth="1"/>
    <col min="5406" max="5406" width="3.85546875" style="265" customWidth="1"/>
    <col min="5407" max="5407" width="11" style="265" customWidth="1"/>
    <col min="5408" max="5408" width="4.7109375" style="265" customWidth="1"/>
    <col min="5409" max="5632" width="9.140625" style="265"/>
    <col min="5633" max="5634" width="3.85546875" style="265" customWidth="1"/>
    <col min="5635" max="5636" width="8.7109375" style="265" customWidth="1"/>
    <col min="5637" max="5637" width="9.7109375" style="265" customWidth="1"/>
    <col min="5638" max="5638" width="6.42578125" style="265" customWidth="1"/>
    <col min="5639" max="5639" width="7.7109375" style="265" customWidth="1"/>
    <col min="5640" max="5642" width="8.7109375" style="265" customWidth="1"/>
    <col min="5643" max="5645" width="5.42578125" style="265" customWidth="1"/>
    <col min="5646" max="5646" width="5.7109375" style="265" customWidth="1"/>
    <col min="5647" max="5647" width="3.28515625" style="265" customWidth="1"/>
    <col min="5648" max="5648" width="2.140625" style="265" customWidth="1"/>
    <col min="5649" max="5649" width="7.42578125" style="265" customWidth="1"/>
    <col min="5650" max="5650" width="11.7109375" style="265" customWidth="1"/>
    <col min="5651" max="5651" width="4.42578125" style="265" customWidth="1"/>
    <col min="5652" max="5652" width="3.28515625" style="265" customWidth="1"/>
    <col min="5653" max="5653" width="4" style="265" customWidth="1"/>
    <col min="5654" max="5654" width="4.42578125" style="265" customWidth="1"/>
    <col min="5655" max="5655" width="4.5703125" style="265" customWidth="1"/>
    <col min="5656" max="5659" width="4.42578125" style="265" customWidth="1"/>
    <col min="5660" max="5660" width="2.42578125" style="265" customWidth="1"/>
    <col min="5661" max="5661" width="8" style="265" customWidth="1"/>
    <col min="5662" max="5662" width="3.85546875" style="265" customWidth="1"/>
    <col min="5663" max="5663" width="11" style="265" customWidth="1"/>
    <col min="5664" max="5664" width="4.7109375" style="265" customWidth="1"/>
    <col min="5665" max="5888" width="9.140625" style="265"/>
    <col min="5889" max="5890" width="3.85546875" style="265" customWidth="1"/>
    <col min="5891" max="5892" width="8.7109375" style="265" customWidth="1"/>
    <col min="5893" max="5893" width="9.7109375" style="265" customWidth="1"/>
    <col min="5894" max="5894" width="6.42578125" style="265" customWidth="1"/>
    <col min="5895" max="5895" width="7.7109375" style="265" customWidth="1"/>
    <col min="5896" max="5898" width="8.7109375" style="265" customWidth="1"/>
    <col min="5899" max="5901" width="5.42578125" style="265" customWidth="1"/>
    <col min="5902" max="5902" width="5.7109375" style="265" customWidth="1"/>
    <col min="5903" max="5903" width="3.28515625" style="265" customWidth="1"/>
    <col min="5904" max="5904" width="2.140625" style="265" customWidth="1"/>
    <col min="5905" max="5905" width="7.42578125" style="265" customWidth="1"/>
    <col min="5906" max="5906" width="11.7109375" style="265" customWidth="1"/>
    <col min="5907" max="5907" width="4.42578125" style="265" customWidth="1"/>
    <col min="5908" max="5908" width="3.28515625" style="265" customWidth="1"/>
    <col min="5909" max="5909" width="4" style="265" customWidth="1"/>
    <col min="5910" max="5910" width="4.42578125" style="265" customWidth="1"/>
    <col min="5911" max="5911" width="4.5703125" style="265" customWidth="1"/>
    <col min="5912" max="5915" width="4.42578125" style="265" customWidth="1"/>
    <col min="5916" max="5916" width="2.42578125" style="265" customWidth="1"/>
    <col min="5917" max="5917" width="8" style="265" customWidth="1"/>
    <col min="5918" max="5918" width="3.85546875" style="265" customWidth="1"/>
    <col min="5919" max="5919" width="11" style="265" customWidth="1"/>
    <col min="5920" max="5920" width="4.7109375" style="265" customWidth="1"/>
    <col min="5921" max="6144" width="9.140625" style="265"/>
    <col min="6145" max="6146" width="3.85546875" style="265" customWidth="1"/>
    <col min="6147" max="6148" width="8.7109375" style="265" customWidth="1"/>
    <col min="6149" max="6149" width="9.7109375" style="265" customWidth="1"/>
    <col min="6150" max="6150" width="6.42578125" style="265" customWidth="1"/>
    <col min="6151" max="6151" width="7.7109375" style="265" customWidth="1"/>
    <col min="6152" max="6154" width="8.7109375" style="265" customWidth="1"/>
    <col min="6155" max="6157" width="5.42578125" style="265" customWidth="1"/>
    <col min="6158" max="6158" width="5.7109375" style="265" customWidth="1"/>
    <col min="6159" max="6159" width="3.28515625" style="265" customWidth="1"/>
    <col min="6160" max="6160" width="2.140625" style="265" customWidth="1"/>
    <col min="6161" max="6161" width="7.42578125" style="265" customWidth="1"/>
    <col min="6162" max="6162" width="11.7109375" style="265" customWidth="1"/>
    <col min="6163" max="6163" width="4.42578125" style="265" customWidth="1"/>
    <col min="6164" max="6164" width="3.28515625" style="265" customWidth="1"/>
    <col min="6165" max="6165" width="4" style="265" customWidth="1"/>
    <col min="6166" max="6166" width="4.42578125" style="265" customWidth="1"/>
    <col min="6167" max="6167" width="4.5703125" style="265" customWidth="1"/>
    <col min="6168" max="6171" width="4.42578125" style="265" customWidth="1"/>
    <col min="6172" max="6172" width="2.42578125" style="265" customWidth="1"/>
    <col min="6173" max="6173" width="8" style="265" customWidth="1"/>
    <col min="6174" max="6174" width="3.85546875" style="265" customWidth="1"/>
    <col min="6175" max="6175" width="11" style="265" customWidth="1"/>
    <col min="6176" max="6176" width="4.7109375" style="265" customWidth="1"/>
    <col min="6177" max="6400" width="9.140625" style="265"/>
    <col min="6401" max="6402" width="3.85546875" style="265" customWidth="1"/>
    <col min="6403" max="6404" width="8.7109375" style="265" customWidth="1"/>
    <col min="6405" max="6405" width="9.7109375" style="265" customWidth="1"/>
    <col min="6406" max="6406" width="6.42578125" style="265" customWidth="1"/>
    <col min="6407" max="6407" width="7.7109375" style="265" customWidth="1"/>
    <col min="6408" max="6410" width="8.7109375" style="265" customWidth="1"/>
    <col min="6411" max="6413" width="5.42578125" style="265" customWidth="1"/>
    <col min="6414" max="6414" width="5.7109375" style="265" customWidth="1"/>
    <col min="6415" max="6415" width="3.28515625" style="265" customWidth="1"/>
    <col min="6416" max="6416" width="2.140625" style="265" customWidth="1"/>
    <col min="6417" max="6417" width="7.42578125" style="265" customWidth="1"/>
    <col min="6418" max="6418" width="11.7109375" style="265" customWidth="1"/>
    <col min="6419" max="6419" width="4.42578125" style="265" customWidth="1"/>
    <col min="6420" max="6420" width="3.28515625" style="265" customWidth="1"/>
    <col min="6421" max="6421" width="4" style="265" customWidth="1"/>
    <col min="6422" max="6422" width="4.42578125" style="265" customWidth="1"/>
    <col min="6423" max="6423" width="4.5703125" style="265" customWidth="1"/>
    <col min="6424" max="6427" width="4.42578125" style="265" customWidth="1"/>
    <col min="6428" max="6428" width="2.42578125" style="265" customWidth="1"/>
    <col min="6429" max="6429" width="8" style="265" customWidth="1"/>
    <col min="6430" max="6430" width="3.85546875" style="265" customWidth="1"/>
    <col min="6431" max="6431" width="11" style="265" customWidth="1"/>
    <col min="6432" max="6432" width="4.7109375" style="265" customWidth="1"/>
    <col min="6433" max="6656" width="9.140625" style="265"/>
    <col min="6657" max="6658" width="3.85546875" style="265" customWidth="1"/>
    <col min="6659" max="6660" width="8.7109375" style="265" customWidth="1"/>
    <col min="6661" max="6661" width="9.7109375" style="265" customWidth="1"/>
    <col min="6662" max="6662" width="6.42578125" style="265" customWidth="1"/>
    <col min="6663" max="6663" width="7.7109375" style="265" customWidth="1"/>
    <col min="6664" max="6666" width="8.7109375" style="265" customWidth="1"/>
    <col min="6667" max="6669" width="5.42578125" style="265" customWidth="1"/>
    <col min="6670" max="6670" width="5.7109375" style="265" customWidth="1"/>
    <col min="6671" max="6671" width="3.28515625" style="265" customWidth="1"/>
    <col min="6672" max="6672" width="2.140625" style="265" customWidth="1"/>
    <col min="6673" max="6673" width="7.42578125" style="265" customWidth="1"/>
    <col min="6674" max="6674" width="11.7109375" style="265" customWidth="1"/>
    <col min="6675" max="6675" width="4.42578125" style="265" customWidth="1"/>
    <col min="6676" max="6676" width="3.28515625" style="265" customWidth="1"/>
    <col min="6677" max="6677" width="4" style="265" customWidth="1"/>
    <col min="6678" max="6678" width="4.42578125" style="265" customWidth="1"/>
    <col min="6679" max="6679" width="4.5703125" style="265" customWidth="1"/>
    <col min="6680" max="6683" width="4.42578125" style="265" customWidth="1"/>
    <col min="6684" max="6684" width="2.42578125" style="265" customWidth="1"/>
    <col min="6685" max="6685" width="8" style="265" customWidth="1"/>
    <col min="6686" max="6686" width="3.85546875" style="265" customWidth="1"/>
    <col min="6687" max="6687" width="11" style="265" customWidth="1"/>
    <col min="6688" max="6688" width="4.7109375" style="265" customWidth="1"/>
    <col min="6689" max="6912" width="9.140625" style="265"/>
    <col min="6913" max="6914" width="3.85546875" style="265" customWidth="1"/>
    <col min="6915" max="6916" width="8.7109375" style="265" customWidth="1"/>
    <col min="6917" max="6917" width="9.7109375" style="265" customWidth="1"/>
    <col min="6918" max="6918" width="6.42578125" style="265" customWidth="1"/>
    <col min="6919" max="6919" width="7.7109375" style="265" customWidth="1"/>
    <col min="6920" max="6922" width="8.7109375" style="265" customWidth="1"/>
    <col min="6923" max="6925" width="5.42578125" style="265" customWidth="1"/>
    <col min="6926" max="6926" width="5.7109375" style="265" customWidth="1"/>
    <col min="6927" max="6927" width="3.28515625" style="265" customWidth="1"/>
    <col min="6928" max="6928" width="2.140625" style="265" customWidth="1"/>
    <col min="6929" max="6929" width="7.42578125" style="265" customWidth="1"/>
    <col min="6930" max="6930" width="11.7109375" style="265" customWidth="1"/>
    <col min="6931" max="6931" width="4.42578125" style="265" customWidth="1"/>
    <col min="6932" max="6932" width="3.28515625" style="265" customWidth="1"/>
    <col min="6933" max="6933" width="4" style="265" customWidth="1"/>
    <col min="6934" max="6934" width="4.42578125" style="265" customWidth="1"/>
    <col min="6935" max="6935" width="4.5703125" style="265" customWidth="1"/>
    <col min="6936" max="6939" width="4.42578125" style="265" customWidth="1"/>
    <col min="6940" max="6940" width="2.42578125" style="265" customWidth="1"/>
    <col min="6941" max="6941" width="8" style="265" customWidth="1"/>
    <col min="6942" max="6942" width="3.85546875" style="265" customWidth="1"/>
    <col min="6943" max="6943" width="11" style="265" customWidth="1"/>
    <col min="6944" max="6944" width="4.7109375" style="265" customWidth="1"/>
    <col min="6945" max="7168" width="9.140625" style="265"/>
    <col min="7169" max="7170" width="3.85546875" style="265" customWidth="1"/>
    <col min="7171" max="7172" width="8.7109375" style="265" customWidth="1"/>
    <col min="7173" max="7173" width="9.7109375" style="265" customWidth="1"/>
    <col min="7174" max="7174" width="6.42578125" style="265" customWidth="1"/>
    <col min="7175" max="7175" width="7.7109375" style="265" customWidth="1"/>
    <col min="7176" max="7178" width="8.7109375" style="265" customWidth="1"/>
    <col min="7179" max="7181" width="5.42578125" style="265" customWidth="1"/>
    <col min="7182" max="7182" width="5.7109375" style="265" customWidth="1"/>
    <col min="7183" max="7183" width="3.28515625" style="265" customWidth="1"/>
    <col min="7184" max="7184" width="2.140625" style="265" customWidth="1"/>
    <col min="7185" max="7185" width="7.42578125" style="265" customWidth="1"/>
    <col min="7186" max="7186" width="11.7109375" style="265" customWidth="1"/>
    <col min="7187" max="7187" width="4.42578125" style="265" customWidth="1"/>
    <col min="7188" max="7188" width="3.28515625" style="265" customWidth="1"/>
    <col min="7189" max="7189" width="4" style="265" customWidth="1"/>
    <col min="7190" max="7190" width="4.42578125" style="265" customWidth="1"/>
    <col min="7191" max="7191" width="4.5703125" style="265" customWidth="1"/>
    <col min="7192" max="7195" width="4.42578125" style="265" customWidth="1"/>
    <col min="7196" max="7196" width="2.42578125" style="265" customWidth="1"/>
    <col min="7197" max="7197" width="8" style="265" customWidth="1"/>
    <col min="7198" max="7198" width="3.85546875" style="265" customWidth="1"/>
    <col min="7199" max="7199" width="11" style="265" customWidth="1"/>
    <col min="7200" max="7200" width="4.7109375" style="265" customWidth="1"/>
    <col min="7201" max="7424" width="9.140625" style="265"/>
    <col min="7425" max="7426" width="3.85546875" style="265" customWidth="1"/>
    <col min="7427" max="7428" width="8.7109375" style="265" customWidth="1"/>
    <col min="7429" max="7429" width="9.7109375" style="265" customWidth="1"/>
    <col min="7430" max="7430" width="6.42578125" style="265" customWidth="1"/>
    <col min="7431" max="7431" width="7.7109375" style="265" customWidth="1"/>
    <col min="7432" max="7434" width="8.7109375" style="265" customWidth="1"/>
    <col min="7435" max="7437" width="5.42578125" style="265" customWidth="1"/>
    <col min="7438" max="7438" width="5.7109375" style="265" customWidth="1"/>
    <col min="7439" max="7439" width="3.28515625" style="265" customWidth="1"/>
    <col min="7440" max="7440" width="2.140625" style="265" customWidth="1"/>
    <col min="7441" max="7441" width="7.42578125" style="265" customWidth="1"/>
    <col min="7442" max="7442" width="11.7109375" style="265" customWidth="1"/>
    <col min="7443" max="7443" width="4.42578125" style="265" customWidth="1"/>
    <col min="7444" max="7444" width="3.28515625" style="265" customWidth="1"/>
    <col min="7445" max="7445" width="4" style="265" customWidth="1"/>
    <col min="7446" max="7446" width="4.42578125" style="265" customWidth="1"/>
    <col min="7447" max="7447" width="4.5703125" style="265" customWidth="1"/>
    <col min="7448" max="7451" width="4.42578125" style="265" customWidth="1"/>
    <col min="7452" max="7452" width="2.42578125" style="265" customWidth="1"/>
    <col min="7453" max="7453" width="8" style="265" customWidth="1"/>
    <col min="7454" max="7454" width="3.85546875" style="265" customWidth="1"/>
    <col min="7455" max="7455" width="11" style="265" customWidth="1"/>
    <col min="7456" max="7456" width="4.7109375" style="265" customWidth="1"/>
    <col min="7457" max="7680" width="9.140625" style="265"/>
    <col min="7681" max="7682" width="3.85546875" style="265" customWidth="1"/>
    <col min="7683" max="7684" width="8.7109375" style="265" customWidth="1"/>
    <col min="7685" max="7685" width="9.7109375" style="265" customWidth="1"/>
    <col min="7686" max="7686" width="6.42578125" style="265" customWidth="1"/>
    <col min="7687" max="7687" width="7.7109375" style="265" customWidth="1"/>
    <col min="7688" max="7690" width="8.7109375" style="265" customWidth="1"/>
    <col min="7691" max="7693" width="5.42578125" style="265" customWidth="1"/>
    <col min="7694" max="7694" width="5.7109375" style="265" customWidth="1"/>
    <col min="7695" max="7695" width="3.28515625" style="265" customWidth="1"/>
    <col min="7696" max="7696" width="2.140625" style="265" customWidth="1"/>
    <col min="7697" max="7697" width="7.42578125" style="265" customWidth="1"/>
    <col min="7698" max="7698" width="11.7109375" style="265" customWidth="1"/>
    <col min="7699" max="7699" width="4.42578125" style="265" customWidth="1"/>
    <col min="7700" max="7700" width="3.28515625" style="265" customWidth="1"/>
    <col min="7701" max="7701" width="4" style="265" customWidth="1"/>
    <col min="7702" max="7702" width="4.42578125" style="265" customWidth="1"/>
    <col min="7703" max="7703" width="4.5703125" style="265" customWidth="1"/>
    <col min="7704" max="7707" width="4.42578125" style="265" customWidth="1"/>
    <col min="7708" max="7708" width="2.42578125" style="265" customWidth="1"/>
    <col min="7709" max="7709" width="8" style="265" customWidth="1"/>
    <col min="7710" max="7710" width="3.85546875" style="265" customWidth="1"/>
    <col min="7711" max="7711" width="11" style="265" customWidth="1"/>
    <col min="7712" max="7712" width="4.7109375" style="265" customWidth="1"/>
    <col min="7713" max="7936" width="9.140625" style="265"/>
    <col min="7937" max="7938" width="3.85546875" style="265" customWidth="1"/>
    <col min="7939" max="7940" width="8.7109375" style="265" customWidth="1"/>
    <col min="7941" max="7941" width="9.7109375" style="265" customWidth="1"/>
    <col min="7942" max="7942" width="6.42578125" style="265" customWidth="1"/>
    <col min="7943" max="7943" width="7.7109375" style="265" customWidth="1"/>
    <col min="7944" max="7946" width="8.7109375" style="265" customWidth="1"/>
    <col min="7947" max="7949" width="5.42578125" style="265" customWidth="1"/>
    <col min="7950" max="7950" width="5.7109375" style="265" customWidth="1"/>
    <col min="7951" max="7951" width="3.28515625" style="265" customWidth="1"/>
    <col min="7952" max="7952" width="2.140625" style="265" customWidth="1"/>
    <col min="7953" max="7953" width="7.42578125" style="265" customWidth="1"/>
    <col min="7954" max="7954" width="11.7109375" style="265" customWidth="1"/>
    <col min="7955" max="7955" width="4.42578125" style="265" customWidth="1"/>
    <col min="7956" max="7956" width="3.28515625" style="265" customWidth="1"/>
    <col min="7957" max="7957" width="4" style="265" customWidth="1"/>
    <col min="7958" max="7958" width="4.42578125" style="265" customWidth="1"/>
    <col min="7959" max="7959" width="4.5703125" style="265" customWidth="1"/>
    <col min="7960" max="7963" width="4.42578125" style="265" customWidth="1"/>
    <col min="7964" max="7964" width="2.42578125" style="265" customWidth="1"/>
    <col min="7965" max="7965" width="8" style="265" customWidth="1"/>
    <col min="7966" max="7966" width="3.85546875" style="265" customWidth="1"/>
    <col min="7967" max="7967" width="11" style="265" customWidth="1"/>
    <col min="7968" max="7968" width="4.7109375" style="265" customWidth="1"/>
    <col min="7969" max="8192" width="9.140625" style="265"/>
    <col min="8193" max="8194" width="3.85546875" style="265" customWidth="1"/>
    <col min="8195" max="8196" width="8.7109375" style="265" customWidth="1"/>
    <col min="8197" max="8197" width="9.7109375" style="265" customWidth="1"/>
    <col min="8198" max="8198" width="6.42578125" style="265" customWidth="1"/>
    <col min="8199" max="8199" width="7.7109375" style="265" customWidth="1"/>
    <col min="8200" max="8202" width="8.7109375" style="265" customWidth="1"/>
    <col min="8203" max="8205" width="5.42578125" style="265" customWidth="1"/>
    <col min="8206" max="8206" width="5.7109375" style="265" customWidth="1"/>
    <col min="8207" max="8207" width="3.28515625" style="265" customWidth="1"/>
    <col min="8208" max="8208" width="2.140625" style="265" customWidth="1"/>
    <col min="8209" max="8209" width="7.42578125" style="265" customWidth="1"/>
    <col min="8210" max="8210" width="11.7109375" style="265" customWidth="1"/>
    <col min="8211" max="8211" width="4.42578125" style="265" customWidth="1"/>
    <col min="8212" max="8212" width="3.28515625" style="265" customWidth="1"/>
    <col min="8213" max="8213" width="4" style="265" customWidth="1"/>
    <col min="8214" max="8214" width="4.42578125" style="265" customWidth="1"/>
    <col min="8215" max="8215" width="4.5703125" style="265" customWidth="1"/>
    <col min="8216" max="8219" width="4.42578125" style="265" customWidth="1"/>
    <col min="8220" max="8220" width="2.42578125" style="265" customWidth="1"/>
    <col min="8221" max="8221" width="8" style="265" customWidth="1"/>
    <col min="8222" max="8222" width="3.85546875" style="265" customWidth="1"/>
    <col min="8223" max="8223" width="11" style="265" customWidth="1"/>
    <col min="8224" max="8224" width="4.7109375" style="265" customWidth="1"/>
    <col min="8225" max="8448" width="9.140625" style="265"/>
    <col min="8449" max="8450" width="3.85546875" style="265" customWidth="1"/>
    <col min="8451" max="8452" width="8.7109375" style="265" customWidth="1"/>
    <col min="8453" max="8453" width="9.7109375" style="265" customWidth="1"/>
    <col min="8454" max="8454" width="6.42578125" style="265" customWidth="1"/>
    <col min="8455" max="8455" width="7.7109375" style="265" customWidth="1"/>
    <col min="8456" max="8458" width="8.7109375" style="265" customWidth="1"/>
    <col min="8459" max="8461" width="5.42578125" style="265" customWidth="1"/>
    <col min="8462" max="8462" width="5.7109375" style="265" customWidth="1"/>
    <col min="8463" max="8463" width="3.28515625" style="265" customWidth="1"/>
    <col min="8464" max="8464" width="2.140625" style="265" customWidth="1"/>
    <col min="8465" max="8465" width="7.42578125" style="265" customWidth="1"/>
    <col min="8466" max="8466" width="11.7109375" style="265" customWidth="1"/>
    <col min="8467" max="8467" width="4.42578125" style="265" customWidth="1"/>
    <col min="8468" max="8468" width="3.28515625" style="265" customWidth="1"/>
    <col min="8469" max="8469" width="4" style="265" customWidth="1"/>
    <col min="8470" max="8470" width="4.42578125" style="265" customWidth="1"/>
    <col min="8471" max="8471" width="4.5703125" style="265" customWidth="1"/>
    <col min="8472" max="8475" width="4.42578125" style="265" customWidth="1"/>
    <col min="8476" max="8476" width="2.42578125" style="265" customWidth="1"/>
    <col min="8477" max="8477" width="8" style="265" customWidth="1"/>
    <col min="8478" max="8478" width="3.85546875" style="265" customWidth="1"/>
    <col min="8479" max="8479" width="11" style="265" customWidth="1"/>
    <col min="8480" max="8480" width="4.7109375" style="265" customWidth="1"/>
    <col min="8481" max="8704" width="9.140625" style="265"/>
    <col min="8705" max="8706" width="3.85546875" style="265" customWidth="1"/>
    <col min="8707" max="8708" width="8.7109375" style="265" customWidth="1"/>
    <col min="8709" max="8709" width="9.7109375" style="265" customWidth="1"/>
    <col min="8710" max="8710" width="6.42578125" style="265" customWidth="1"/>
    <col min="8711" max="8711" width="7.7109375" style="265" customWidth="1"/>
    <col min="8712" max="8714" width="8.7109375" style="265" customWidth="1"/>
    <col min="8715" max="8717" width="5.42578125" style="265" customWidth="1"/>
    <col min="8718" max="8718" width="5.7109375" style="265" customWidth="1"/>
    <col min="8719" max="8719" width="3.28515625" style="265" customWidth="1"/>
    <col min="8720" max="8720" width="2.140625" style="265" customWidth="1"/>
    <col min="8721" max="8721" width="7.42578125" style="265" customWidth="1"/>
    <col min="8722" max="8722" width="11.7109375" style="265" customWidth="1"/>
    <col min="8723" max="8723" width="4.42578125" style="265" customWidth="1"/>
    <col min="8724" max="8724" width="3.28515625" style="265" customWidth="1"/>
    <col min="8725" max="8725" width="4" style="265" customWidth="1"/>
    <col min="8726" max="8726" width="4.42578125" style="265" customWidth="1"/>
    <col min="8727" max="8727" width="4.5703125" style="265" customWidth="1"/>
    <col min="8728" max="8731" width="4.42578125" style="265" customWidth="1"/>
    <col min="8732" max="8732" width="2.42578125" style="265" customWidth="1"/>
    <col min="8733" max="8733" width="8" style="265" customWidth="1"/>
    <col min="8734" max="8734" width="3.85546875" style="265" customWidth="1"/>
    <col min="8735" max="8735" width="11" style="265" customWidth="1"/>
    <col min="8736" max="8736" width="4.7109375" style="265" customWidth="1"/>
    <col min="8737" max="8960" width="9.140625" style="265"/>
    <col min="8961" max="8962" width="3.85546875" style="265" customWidth="1"/>
    <col min="8963" max="8964" width="8.7109375" style="265" customWidth="1"/>
    <col min="8965" max="8965" width="9.7109375" style="265" customWidth="1"/>
    <col min="8966" max="8966" width="6.42578125" style="265" customWidth="1"/>
    <col min="8967" max="8967" width="7.7109375" style="265" customWidth="1"/>
    <col min="8968" max="8970" width="8.7109375" style="265" customWidth="1"/>
    <col min="8971" max="8973" width="5.42578125" style="265" customWidth="1"/>
    <col min="8974" max="8974" width="5.7109375" style="265" customWidth="1"/>
    <col min="8975" max="8975" width="3.28515625" style="265" customWidth="1"/>
    <col min="8976" max="8976" width="2.140625" style="265" customWidth="1"/>
    <col min="8977" max="8977" width="7.42578125" style="265" customWidth="1"/>
    <col min="8978" max="8978" width="11.7109375" style="265" customWidth="1"/>
    <col min="8979" max="8979" width="4.42578125" style="265" customWidth="1"/>
    <col min="8980" max="8980" width="3.28515625" style="265" customWidth="1"/>
    <col min="8981" max="8981" width="4" style="265" customWidth="1"/>
    <col min="8982" max="8982" width="4.42578125" style="265" customWidth="1"/>
    <col min="8983" max="8983" width="4.5703125" style="265" customWidth="1"/>
    <col min="8984" max="8987" width="4.42578125" style="265" customWidth="1"/>
    <col min="8988" max="8988" width="2.42578125" style="265" customWidth="1"/>
    <col min="8989" max="8989" width="8" style="265" customWidth="1"/>
    <col min="8990" max="8990" width="3.85546875" style="265" customWidth="1"/>
    <col min="8991" max="8991" width="11" style="265" customWidth="1"/>
    <col min="8992" max="8992" width="4.7109375" style="265" customWidth="1"/>
    <col min="8993" max="9216" width="9.140625" style="265"/>
    <col min="9217" max="9218" width="3.85546875" style="265" customWidth="1"/>
    <col min="9219" max="9220" width="8.7109375" style="265" customWidth="1"/>
    <col min="9221" max="9221" width="9.7109375" style="265" customWidth="1"/>
    <col min="9222" max="9222" width="6.42578125" style="265" customWidth="1"/>
    <col min="9223" max="9223" width="7.7109375" style="265" customWidth="1"/>
    <col min="9224" max="9226" width="8.7109375" style="265" customWidth="1"/>
    <col min="9227" max="9229" width="5.42578125" style="265" customWidth="1"/>
    <col min="9230" max="9230" width="5.7109375" style="265" customWidth="1"/>
    <col min="9231" max="9231" width="3.28515625" style="265" customWidth="1"/>
    <col min="9232" max="9232" width="2.140625" style="265" customWidth="1"/>
    <col min="9233" max="9233" width="7.42578125" style="265" customWidth="1"/>
    <col min="9234" max="9234" width="11.7109375" style="265" customWidth="1"/>
    <col min="9235" max="9235" width="4.42578125" style="265" customWidth="1"/>
    <col min="9236" max="9236" width="3.28515625" style="265" customWidth="1"/>
    <col min="9237" max="9237" width="4" style="265" customWidth="1"/>
    <col min="9238" max="9238" width="4.42578125" style="265" customWidth="1"/>
    <col min="9239" max="9239" width="4.5703125" style="265" customWidth="1"/>
    <col min="9240" max="9243" width="4.42578125" style="265" customWidth="1"/>
    <col min="9244" max="9244" width="2.42578125" style="265" customWidth="1"/>
    <col min="9245" max="9245" width="8" style="265" customWidth="1"/>
    <col min="9246" max="9246" width="3.85546875" style="265" customWidth="1"/>
    <col min="9247" max="9247" width="11" style="265" customWidth="1"/>
    <col min="9248" max="9248" width="4.7109375" style="265" customWidth="1"/>
    <col min="9249" max="9472" width="9.140625" style="265"/>
    <col min="9473" max="9474" width="3.85546875" style="265" customWidth="1"/>
    <col min="9475" max="9476" width="8.7109375" style="265" customWidth="1"/>
    <col min="9477" max="9477" width="9.7109375" style="265" customWidth="1"/>
    <col min="9478" max="9478" width="6.42578125" style="265" customWidth="1"/>
    <col min="9479" max="9479" width="7.7109375" style="265" customWidth="1"/>
    <col min="9480" max="9482" width="8.7109375" style="265" customWidth="1"/>
    <col min="9483" max="9485" width="5.42578125" style="265" customWidth="1"/>
    <col min="9486" max="9486" width="5.7109375" style="265" customWidth="1"/>
    <col min="9487" max="9487" width="3.28515625" style="265" customWidth="1"/>
    <col min="9488" max="9488" width="2.140625" style="265" customWidth="1"/>
    <col min="9489" max="9489" width="7.42578125" style="265" customWidth="1"/>
    <col min="9490" max="9490" width="11.7109375" style="265" customWidth="1"/>
    <col min="9491" max="9491" width="4.42578125" style="265" customWidth="1"/>
    <col min="9492" max="9492" width="3.28515625" style="265" customWidth="1"/>
    <col min="9493" max="9493" width="4" style="265" customWidth="1"/>
    <col min="9494" max="9494" width="4.42578125" style="265" customWidth="1"/>
    <col min="9495" max="9495" width="4.5703125" style="265" customWidth="1"/>
    <col min="9496" max="9499" width="4.42578125" style="265" customWidth="1"/>
    <col min="9500" max="9500" width="2.42578125" style="265" customWidth="1"/>
    <col min="9501" max="9501" width="8" style="265" customWidth="1"/>
    <col min="9502" max="9502" width="3.85546875" style="265" customWidth="1"/>
    <col min="9503" max="9503" width="11" style="265" customWidth="1"/>
    <col min="9504" max="9504" width="4.7109375" style="265" customWidth="1"/>
    <col min="9505" max="9728" width="9.140625" style="265"/>
    <col min="9729" max="9730" width="3.85546875" style="265" customWidth="1"/>
    <col min="9731" max="9732" width="8.7109375" style="265" customWidth="1"/>
    <col min="9733" max="9733" width="9.7109375" style="265" customWidth="1"/>
    <col min="9734" max="9734" width="6.42578125" style="265" customWidth="1"/>
    <col min="9735" max="9735" width="7.7109375" style="265" customWidth="1"/>
    <col min="9736" max="9738" width="8.7109375" style="265" customWidth="1"/>
    <col min="9739" max="9741" width="5.42578125" style="265" customWidth="1"/>
    <col min="9742" max="9742" width="5.7109375" style="265" customWidth="1"/>
    <col min="9743" max="9743" width="3.28515625" style="265" customWidth="1"/>
    <col min="9744" max="9744" width="2.140625" style="265" customWidth="1"/>
    <col min="9745" max="9745" width="7.42578125" style="265" customWidth="1"/>
    <col min="9746" max="9746" width="11.7109375" style="265" customWidth="1"/>
    <col min="9747" max="9747" width="4.42578125" style="265" customWidth="1"/>
    <col min="9748" max="9748" width="3.28515625" style="265" customWidth="1"/>
    <col min="9749" max="9749" width="4" style="265" customWidth="1"/>
    <col min="9750" max="9750" width="4.42578125" style="265" customWidth="1"/>
    <col min="9751" max="9751" width="4.5703125" style="265" customWidth="1"/>
    <col min="9752" max="9755" width="4.42578125" style="265" customWidth="1"/>
    <col min="9756" max="9756" width="2.42578125" style="265" customWidth="1"/>
    <col min="9757" max="9757" width="8" style="265" customWidth="1"/>
    <col min="9758" max="9758" width="3.85546875" style="265" customWidth="1"/>
    <col min="9759" max="9759" width="11" style="265" customWidth="1"/>
    <col min="9760" max="9760" width="4.7109375" style="265" customWidth="1"/>
    <col min="9761" max="9984" width="9.140625" style="265"/>
    <col min="9985" max="9986" width="3.85546875" style="265" customWidth="1"/>
    <col min="9987" max="9988" width="8.7109375" style="265" customWidth="1"/>
    <col min="9989" max="9989" width="9.7109375" style="265" customWidth="1"/>
    <col min="9990" max="9990" width="6.42578125" style="265" customWidth="1"/>
    <col min="9991" max="9991" width="7.7109375" style="265" customWidth="1"/>
    <col min="9992" max="9994" width="8.7109375" style="265" customWidth="1"/>
    <col min="9995" max="9997" width="5.42578125" style="265" customWidth="1"/>
    <col min="9998" max="9998" width="5.7109375" style="265" customWidth="1"/>
    <col min="9999" max="9999" width="3.28515625" style="265" customWidth="1"/>
    <col min="10000" max="10000" width="2.140625" style="265" customWidth="1"/>
    <col min="10001" max="10001" width="7.42578125" style="265" customWidth="1"/>
    <col min="10002" max="10002" width="11.7109375" style="265" customWidth="1"/>
    <col min="10003" max="10003" width="4.42578125" style="265" customWidth="1"/>
    <col min="10004" max="10004" width="3.28515625" style="265" customWidth="1"/>
    <col min="10005" max="10005" width="4" style="265" customWidth="1"/>
    <col min="10006" max="10006" width="4.42578125" style="265" customWidth="1"/>
    <col min="10007" max="10007" width="4.5703125" style="265" customWidth="1"/>
    <col min="10008" max="10011" width="4.42578125" style="265" customWidth="1"/>
    <col min="10012" max="10012" width="2.42578125" style="265" customWidth="1"/>
    <col min="10013" max="10013" width="8" style="265" customWidth="1"/>
    <col min="10014" max="10014" width="3.85546875" style="265" customWidth="1"/>
    <col min="10015" max="10015" width="11" style="265" customWidth="1"/>
    <col min="10016" max="10016" width="4.7109375" style="265" customWidth="1"/>
    <col min="10017" max="10240" width="9.140625" style="265"/>
    <col min="10241" max="10242" width="3.85546875" style="265" customWidth="1"/>
    <col min="10243" max="10244" width="8.7109375" style="265" customWidth="1"/>
    <col min="10245" max="10245" width="9.7109375" style="265" customWidth="1"/>
    <col min="10246" max="10246" width="6.42578125" style="265" customWidth="1"/>
    <col min="10247" max="10247" width="7.7109375" style="265" customWidth="1"/>
    <col min="10248" max="10250" width="8.7109375" style="265" customWidth="1"/>
    <col min="10251" max="10253" width="5.42578125" style="265" customWidth="1"/>
    <col min="10254" max="10254" width="5.7109375" style="265" customWidth="1"/>
    <col min="10255" max="10255" width="3.28515625" style="265" customWidth="1"/>
    <col min="10256" max="10256" width="2.140625" style="265" customWidth="1"/>
    <col min="10257" max="10257" width="7.42578125" style="265" customWidth="1"/>
    <col min="10258" max="10258" width="11.7109375" style="265" customWidth="1"/>
    <col min="10259" max="10259" width="4.42578125" style="265" customWidth="1"/>
    <col min="10260" max="10260" width="3.28515625" style="265" customWidth="1"/>
    <col min="10261" max="10261" width="4" style="265" customWidth="1"/>
    <col min="10262" max="10262" width="4.42578125" style="265" customWidth="1"/>
    <col min="10263" max="10263" width="4.5703125" style="265" customWidth="1"/>
    <col min="10264" max="10267" width="4.42578125" style="265" customWidth="1"/>
    <col min="10268" max="10268" width="2.42578125" style="265" customWidth="1"/>
    <col min="10269" max="10269" width="8" style="265" customWidth="1"/>
    <col min="10270" max="10270" width="3.85546875" style="265" customWidth="1"/>
    <col min="10271" max="10271" width="11" style="265" customWidth="1"/>
    <col min="10272" max="10272" width="4.7109375" style="265" customWidth="1"/>
    <col min="10273" max="10496" width="9.140625" style="265"/>
    <col min="10497" max="10498" width="3.85546875" style="265" customWidth="1"/>
    <col min="10499" max="10500" width="8.7109375" style="265" customWidth="1"/>
    <col min="10501" max="10501" width="9.7109375" style="265" customWidth="1"/>
    <col min="10502" max="10502" width="6.42578125" style="265" customWidth="1"/>
    <col min="10503" max="10503" width="7.7109375" style="265" customWidth="1"/>
    <col min="10504" max="10506" width="8.7109375" style="265" customWidth="1"/>
    <col min="10507" max="10509" width="5.42578125" style="265" customWidth="1"/>
    <col min="10510" max="10510" width="5.7109375" style="265" customWidth="1"/>
    <col min="10511" max="10511" width="3.28515625" style="265" customWidth="1"/>
    <col min="10512" max="10512" width="2.140625" style="265" customWidth="1"/>
    <col min="10513" max="10513" width="7.42578125" style="265" customWidth="1"/>
    <col min="10514" max="10514" width="11.7109375" style="265" customWidth="1"/>
    <col min="10515" max="10515" width="4.42578125" style="265" customWidth="1"/>
    <col min="10516" max="10516" width="3.28515625" style="265" customWidth="1"/>
    <col min="10517" max="10517" width="4" style="265" customWidth="1"/>
    <col min="10518" max="10518" width="4.42578125" style="265" customWidth="1"/>
    <col min="10519" max="10519" width="4.5703125" style="265" customWidth="1"/>
    <col min="10520" max="10523" width="4.42578125" style="265" customWidth="1"/>
    <col min="10524" max="10524" width="2.42578125" style="265" customWidth="1"/>
    <col min="10525" max="10525" width="8" style="265" customWidth="1"/>
    <col min="10526" max="10526" width="3.85546875" style="265" customWidth="1"/>
    <col min="10527" max="10527" width="11" style="265" customWidth="1"/>
    <col min="10528" max="10528" width="4.7109375" style="265" customWidth="1"/>
    <col min="10529" max="10752" width="9.140625" style="265"/>
    <col min="10753" max="10754" width="3.85546875" style="265" customWidth="1"/>
    <col min="10755" max="10756" width="8.7109375" style="265" customWidth="1"/>
    <col min="10757" max="10757" width="9.7109375" style="265" customWidth="1"/>
    <col min="10758" max="10758" width="6.42578125" style="265" customWidth="1"/>
    <col min="10759" max="10759" width="7.7109375" style="265" customWidth="1"/>
    <col min="10760" max="10762" width="8.7109375" style="265" customWidth="1"/>
    <col min="10763" max="10765" width="5.42578125" style="265" customWidth="1"/>
    <col min="10766" max="10766" width="5.7109375" style="265" customWidth="1"/>
    <col min="10767" max="10767" width="3.28515625" style="265" customWidth="1"/>
    <col min="10768" max="10768" width="2.140625" style="265" customWidth="1"/>
    <col min="10769" max="10769" width="7.42578125" style="265" customWidth="1"/>
    <col min="10770" max="10770" width="11.7109375" style="265" customWidth="1"/>
    <col min="10771" max="10771" width="4.42578125" style="265" customWidth="1"/>
    <col min="10772" max="10772" width="3.28515625" style="265" customWidth="1"/>
    <col min="10773" max="10773" width="4" style="265" customWidth="1"/>
    <col min="10774" max="10774" width="4.42578125" style="265" customWidth="1"/>
    <col min="10775" max="10775" width="4.5703125" style="265" customWidth="1"/>
    <col min="10776" max="10779" width="4.42578125" style="265" customWidth="1"/>
    <col min="10780" max="10780" width="2.42578125" style="265" customWidth="1"/>
    <col min="10781" max="10781" width="8" style="265" customWidth="1"/>
    <col min="10782" max="10782" width="3.85546875" style="265" customWidth="1"/>
    <col min="10783" max="10783" width="11" style="265" customWidth="1"/>
    <col min="10784" max="10784" width="4.7109375" style="265" customWidth="1"/>
    <col min="10785" max="11008" width="9.140625" style="265"/>
    <col min="11009" max="11010" width="3.85546875" style="265" customWidth="1"/>
    <col min="11011" max="11012" width="8.7109375" style="265" customWidth="1"/>
    <col min="11013" max="11013" width="9.7109375" style="265" customWidth="1"/>
    <col min="11014" max="11014" width="6.42578125" style="265" customWidth="1"/>
    <col min="11015" max="11015" width="7.7109375" style="265" customWidth="1"/>
    <col min="11016" max="11018" width="8.7109375" style="265" customWidth="1"/>
    <col min="11019" max="11021" width="5.42578125" style="265" customWidth="1"/>
    <col min="11022" max="11022" width="5.7109375" style="265" customWidth="1"/>
    <col min="11023" max="11023" width="3.28515625" style="265" customWidth="1"/>
    <col min="11024" max="11024" width="2.140625" style="265" customWidth="1"/>
    <col min="11025" max="11025" width="7.42578125" style="265" customWidth="1"/>
    <col min="11026" max="11026" width="11.7109375" style="265" customWidth="1"/>
    <col min="11027" max="11027" width="4.42578125" style="265" customWidth="1"/>
    <col min="11028" max="11028" width="3.28515625" style="265" customWidth="1"/>
    <col min="11029" max="11029" width="4" style="265" customWidth="1"/>
    <col min="11030" max="11030" width="4.42578125" style="265" customWidth="1"/>
    <col min="11031" max="11031" width="4.5703125" style="265" customWidth="1"/>
    <col min="11032" max="11035" width="4.42578125" style="265" customWidth="1"/>
    <col min="11036" max="11036" width="2.42578125" style="265" customWidth="1"/>
    <col min="11037" max="11037" width="8" style="265" customWidth="1"/>
    <col min="11038" max="11038" width="3.85546875" style="265" customWidth="1"/>
    <col min="11039" max="11039" width="11" style="265" customWidth="1"/>
    <col min="11040" max="11040" width="4.7109375" style="265" customWidth="1"/>
    <col min="11041" max="11264" width="9.140625" style="265"/>
    <col min="11265" max="11266" width="3.85546875" style="265" customWidth="1"/>
    <col min="11267" max="11268" width="8.7109375" style="265" customWidth="1"/>
    <col min="11269" max="11269" width="9.7109375" style="265" customWidth="1"/>
    <col min="11270" max="11270" width="6.42578125" style="265" customWidth="1"/>
    <col min="11271" max="11271" width="7.7109375" style="265" customWidth="1"/>
    <col min="11272" max="11274" width="8.7109375" style="265" customWidth="1"/>
    <col min="11275" max="11277" width="5.42578125" style="265" customWidth="1"/>
    <col min="11278" max="11278" width="5.7109375" style="265" customWidth="1"/>
    <col min="11279" max="11279" width="3.28515625" style="265" customWidth="1"/>
    <col min="11280" max="11280" width="2.140625" style="265" customWidth="1"/>
    <col min="11281" max="11281" width="7.42578125" style="265" customWidth="1"/>
    <col min="11282" max="11282" width="11.7109375" style="265" customWidth="1"/>
    <col min="11283" max="11283" width="4.42578125" style="265" customWidth="1"/>
    <col min="11284" max="11284" width="3.28515625" style="265" customWidth="1"/>
    <col min="11285" max="11285" width="4" style="265" customWidth="1"/>
    <col min="11286" max="11286" width="4.42578125" style="265" customWidth="1"/>
    <col min="11287" max="11287" width="4.5703125" style="265" customWidth="1"/>
    <col min="11288" max="11291" width="4.42578125" style="265" customWidth="1"/>
    <col min="11292" max="11292" width="2.42578125" style="265" customWidth="1"/>
    <col min="11293" max="11293" width="8" style="265" customWidth="1"/>
    <col min="11294" max="11294" width="3.85546875" style="265" customWidth="1"/>
    <col min="11295" max="11295" width="11" style="265" customWidth="1"/>
    <col min="11296" max="11296" width="4.7109375" style="265" customWidth="1"/>
    <col min="11297" max="11520" width="9.140625" style="265"/>
    <col min="11521" max="11522" width="3.85546875" style="265" customWidth="1"/>
    <col min="11523" max="11524" width="8.7109375" style="265" customWidth="1"/>
    <col min="11525" max="11525" width="9.7109375" style="265" customWidth="1"/>
    <col min="11526" max="11526" width="6.42578125" style="265" customWidth="1"/>
    <col min="11527" max="11527" width="7.7109375" style="265" customWidth="1"/>
    <col min="11528" max="11530" width="8.7109375" style="265" customWidth="1"/>
    <col min="11531" max="11533" width="5.42578125" style="265" customWidth="1"/>
    <col min="11534" max="11534" width="5.7109375" style="265" customWidth="1"/>
    <col min="11535" max="11535" width="3.28515625" style="265" customWidth="1"/>
    <col min="11536" max="11536" width="2.140625" style="265" customWidth="1"/>
    <col min="11537" max="11537" width="7.42578125" style="265" customWidth="1"/>
    <col min="11538" max="11538" width="11.7109375" style="265" customWidth="1"/>
    <col min="11539" max="11539" width="4.42578125" style="265" customWidth="1"/>
    <col min="11540" max="11540" width="3.28515625" style="265" customWidth="1"/>
    <col min="11541" max="11541" width="4" style="265" customWidth="1"/>
    <col min="11542" max="11542" width="4.42578125" style="265" customWidth="1"/>
    <col min="11543" max="11543" width="4.5703125" style="265" customWidth="1"/>
    <col min="11544" max="11547" width="4.42578125" style="265" customWidth="1"/>
    <col min="11548" max="11548" width="2.42578125" style="265" customWidth="1"/>
    <col min="11549" max="11549" width="8" style="265" customWidth="1"/>
    <col min="11550" max="11550" width="3.85546875" style="265" customWidth="1"/>
    <col min="11551" max="11551" width="11" style="265" customWidth="1"/>
    <col min="11552" max="11552" width="4.7109375" style="265" customWidth="1"/>
    <col min="11553" max="11776" width="9.140625" style="265"/>
    <col min="11777" max="11778" width="3.85546875" style="265" customWidth="1"/>
    <col min="11779" max="11780" width="8.7109375" style="265" customWidth="1"/>
    <col min="11781" max="11781" width="9.7109375" style="265" customWidth="1"/>
    <col min="11782" max="11782" width="6.42578125" style="265" customWidth="1"/>
    <col min="11783" max="11783" width="7.7109375" style="265" customWidth="1"/>
    <col min="11784" max="11786" width="8.7109375" style="265" customWidth="1"/>
    <col min="11787" max="11789" width="5.42578125" style="265" customWidth="1"/>
    <col min="11790" max="11790" width="5.7109375" style="265" customWidth="1"/>
    <col min="11791" max="11791" width="3.28515625" style="265" customWidth="1"/>
    <col min="11792" max="11792" width="2.140625" style="265" customWidth="1"/>
    <col min="11793" max="11793" width="7.42578125" style="265" customWidth="1"/>
    <col min="11794" max="11794" width="11.7109375" style="265" customWidth="1"/>
    <col min="11795" max="11795" width="4.42578125" style="265" customWidth="1"/>
    <col min="11796" max="11796" width="3.28515625" style="265" customWidth="1"/>
    <col min="11797" max="11797" width="4" style="265" customWidth="1"/>
    <col min="11798" max="11798" width="4.42578125" style="265" customWidth="1"/>
    <col min="11799" max="11799" width="4.5703125" style="265" customWidth="1"/>
    <col min="11800" max="11803" width="4.42578125" style="265" customWidth="1"/>
    <col min="11804" max="11804" width="2.42578125" style="265" customWidth="1"/>
    <col min="11805" max="11805" width="8" style="265" customWidth="1"/>
    <col min="11806" max="11806" width="3.85546875" style="265" customWidth="1"/>
    <col min="11807" max="11807" width="11" style="265" customWidth="1"/>
    <col min="11808" max="11808" width="4.7109375" style="265" customWidth="1"/>
    <col min="11809" max="12032" width="9.140625" style="265"/>
    <col min="12033" max="12034" width="3.85546875" style="265" customWidth="1"/>
    <col min="12035" max="12036" width="8.7109375" style="265" customWidth="1"/>
    <col min="12037" max="12037" width="9.7109375" style="265" customWidth="1"/>
    <col min="12038" max="12038" width="6.42578125" style="265" customWidth="1"/>
    <col min="12039" max="12039" width="7.7109375" style="265" customWidth="1"/>
    <col min="12040" max="12042" width="8.7109375" style="265" customWidth="1"/>
    <col min="12043" max="12045" width="5.42578125" style="265" customWidth="1"/>
    <col min="12046" max="12046" width="5.7109375" style="265" customWidth="1"/>
    <col min="12047" max="12047" width="3.28515625" style="265" customWidth="1"/>
    <col min="12048" max="12048" width="2.140625" style="265" customWidth="1"/>
    <col min="12049" max="12049" width="7.42578125" style="265" customWidth="1"/>
    <col min="12050" max="12050" width="11.7109375" style="265" customWidth="1"/>
    <col min="12051" max="12051" width="4.42578125" style="265" customWidth="1"/>
    <col min="12052" max="12052" width="3.28515625" style="265" customWidth="1"/>
    <col min="12053" max="12053" width="4" style="265" customWidth="1"/>
    <col min="12054" max="12054" width="4.42578125" style="265" customWidth="1"/>
    <col min="12055" max="12055" width="4.5703125" style="265" customWidth="1"/>
    <col min="12056" max="12059" width="4.42578125" style="265" customWidth="1"/>
    <col min="12060" max="12060" width="2.42578125" style="265" customWidth="1"/>
    <col min="12061" max="12061" width="8" style="265" customWidth="1"/>
    <col min="12062" max="12062" width="3.85546875" style="265" customWidth="1"/>
    <col min="12063" max="12063" width="11" style="265" customWidth="1"/>
    <col min="12064" max="12064" width="4.7109375" style="265" customWidth="1"/>
    <col min="12065" max="12288" width="9.140625" style="265"/>
    <col min="12289" max="12290" width="3.85546875" style="265" customWidth="1"/>
    <col min="12291" max="12292" width="8.7109375" style="265" customWidth="1"/>
    <col min="12293" max="12293" width="9.7109375" style="265" customWidth="1"/>
    <col min="12294" max="12294" width="6.42578125" style="265" customWidth="1"/>
    <col min="12295" max="12295" width="7.7109375" style="265" customWidth="1"/>
    <col min="12296" max="12298" width="8.7109375" style="265" customWidth="1"/>
    <col min="12299" max="12301" width="5.42578125" style="265" customWidth="1"/>
    <col min="12302" max="12302" width="5.7109375" style="265" customWidth="1"/>
    <col min="12303" max="12303" width="3.28515625" style="265" customWidth="1"/>
    <col min="12304" max="12304" width="2.140625" style="265" customWidth="1"/>
    <col min="12305" max="12305" width="7.42578125" style="265" customWidth="1"/>
    <col min="12306" max="12306" width="11.7109375" style="265" customWidth="1"/>
    <col min="12307" max="12307" width="4.42578125" style="265" customWidth="1"/>
    <col min="12308" max="12308" width="3.28515625" style="265" customWidth="1"/>
    <col min="12309" max="12309" width="4" style="265" customWidth="1"/>
    <col min="12310" max="12310" width="4.42578125" style="265" customWidth="1"/>
    <col min="12311" max="12311" width="4.5703125" style="265" customWidth="1"/>
    <col min="12312" max="12315" width="4.42578125" style="265" customWidth="1"/>
    <col min="12316" max="12316" width="2.42578125" style="265" customWidth="1"/>
    <col min="12317" max="12317" width="8" style="265" customWidth="1"/>
    <col min="12318" max="12318" width="3.85546875" style="265" customWidth="1"/>
    <col min="12319" max="12319" width="11" style="265" customWidth="1"/>
    <col min="12320" max="12320" width="4.7109375" style="265" customWidth="1"/>
    <col min="12321" max="12544" width="9.140625" style="265"/>
    <col min="12545" max="12546" width="3.85546875" style="265" customWidth="1"/>
    <col min="12547" max="12548" width="8.7109375" style="265" customWidth="1"/>
    <col min="12549" max="12549" width="9.7109375" style="265" customWidth="1"/>
    <col min="12550" max="12550" width="6.42578125" style="265" customWidth="1"/>
    <col min="12551" max="12551" width="7.7109375" style="265" customWidth="1"/>
    <col min="12552" max="12554" width="8.7109375" style="265" customWidth="1"/>
    <col min="12555" max="12557" width="5.42578125" style="265" customWidth="1"/>
    <col min="12558" max="12558" width="5.7109375" style="265" customWidth="1"/>
    <col min="12559" max="12559" width="3.28515625" style="265" customWidth="1"/>
    <col min="12560" max="12560" width="2.140625" style="265" customWidth="1"/>
    <col min="12561" max="12561" width="7.42578125" style="265" customWidth="1"/>
    <col min="12562" max="12562" width="11.7109375" style="265" customWidth="1"/>
    <col min="12563" max="12563" width="4.42578125" style="265" customWidth="1"/>
    <col min="12564" max="12564" width="3.28515625" style="265" customWidth="1"/>
    <col min="12565" max="12565" width="4" style="265" customWidth="1"/>
    <col min="12566" max="12566" width="4.42578125" style="265" customWidth="1"/>
    <col min="12567" max="12567" width="4.5703125" style="265" customWidth="1"/>
    <col min="12568" max="12571" width="4.42578125" style="265" customWidth="1"/>
    <col min="12572" max="12572" width="2.42578125" style="265" customWidth="1"/>
    <col min="12573" max="12573" width="8" style="265" customWidth="1"/>
    <col min="12574" max="12574" width="3.85546875" style="265" customWidth="1"/>
    <col min="12575" max="12575" width="11" style="265" customWidth="1"/>
    <col min="12576" max="12576" width="4.7109375" style="265" customWidth="1"/>
    <col min="12577" max="12800" width="9.140625" style="265"/>
    <col min="12801" max="12802" width="3.85546875" style="265" customWidth="1"/>
    <col min="12803" max="12804" width="8.7109375" style="265" customWidth="1"/>
    <col min="12805" max="12805" width="9.7109375" style="265" customWidth="1"/>
    <col min="12806" max="12806" width="6.42578125" style="265" customWidth="1"/>
    <col min="12807" max="12807" width="7.7109375" style="265" customWidth="1"/>
    <col min="12808" max="12810" width="8.7109375" style="265" customWidth="1"/>
    <col min="12811" max="12813" width="5.42578125" style="265" customWidth="1"/>
    <col min="12814" max="12814" width="5.7109375" style="265" customWidth="1"/>
    <col min="12815" max="12815" width="3.28515625" style="265" customWidth="1"/>
    <col min="12816" max="12816" width="2.140625" style="265" customWidth="1"/>
    <col min="12817" max="12817" width="7.42578125" style="265" customWidth="1"/>
    <col min="12818" max="12818" width="11.7109375" style="265" customWidth="1"/>
    <col min="12819" max="12819" width="4.42578125" style="265" customWidth="1"/>
    <col min="12820" max="12820" width="3.28515625" style="265" customWidth="1"/>
    <col min="12821" max="12821" width="4" style="265" customWidth="1"/>
    <col min="12822" max="12822" width="4.42578125" style="265" customWidth="1"/>
    <col min="12823" max="12823" width="4.5703125" style="265" customWidth="1"/>
    <col min="12824" max="12827" width="4.42578125" style="265" customWidth="1"/>
    <col min="12828" max="12828" width="2.42578125" style="265" customWidth="1"/>
    <col min="12829" max="12829" width="8" style="265" customWidth="1"/>
    <col min="12830" max="12830" width="3.85546875" style="265" customWidth="1"/>
    <col min="12831" max="12831" width="11" style="265" customWidth="1"/>
    <col min="12832" max="12832" width="4.7109375" style="265" customWidth="1"/>
    <col min="12833" max="13056" width="9.140625" style="265"/>
    <col min="13057" max="13058" width="3.85546875" style="265" customWidth="1"/>
    <col min="13059" max="13060" width="8.7109375" style="265" customWidth="1"/>
    <col min="13061" max="13061" width="9.7109375" style="265" customWidth="1"/>
    <col min="13062" max="13062" width="6.42578125" style="265" customWidth="1"/>
    <col min="13063" max="13063" width="7.7109375" style="265" customWidth="1"/>
    <col min="13064" max="13066" width="8.7109375" style="265" customWidth="1"/>
    <col min="13067" max="13069" width="5.42578125" style="265" customWidth="1"/>
    <col min="13070" max="13070" width="5.7109375" style="265" customWidth="1"/>
    <col min="13071" max="13071" width="3.28515625" style="265" customWidth="1"/>
    <col min="13072" max="13072" width="2.140625" style="265" customWidth="1"/>
    <col min="13073" max="13073" width="7.42578125" style="265" customWidth="1"/>
    <col min="13074" max="13074" width="11.7109375" style="265" customWidth="1"/>
    <col min="13075" max="13075" width="4.42578125" style="265" customWidth="1"/>
    <col min="13076" max="13076" width="3.28515625" style="265" customWidth="1"/>
    <col min="13077" max="13077" width="4" style="265" customWidth="1"/>
    <col min="13078" max="13078" width="4.42578125" style="265" customWidth="1"/>
    <col min="13079" max="13079" width="4.5703125" style="265" customWidth="1"/>
    <col min="13080" max="13083" width="4.42578125" style="265" customWidth="1"/>
    <col min="13084" max="13084" width="2.42578125" style="265" customWidth="1"/>
    <col min="13085" max="13085" width="8" style="265" customWidth="1"/>
    <col min="13086" max="13086" width="3.85546875" style="265" customWidth="1"/>
    <col min="13087" max="13087" width="11" style="265" customWidth="1"/>
    <col min="13088" max="13088" width="4.7109375" style="265" customWidth="1"/>
    <col min="13089" max="13312" width="9.140625" style="265"/>
    <col min="13313" max="13314" width="3.85546875" style="265" customWidth="1"/>
    <col min="13315" max="13316" width="8.7109375" style="265" customWidth="1"/>
    <col min="13317" max="13317" width="9.7109375" style="265" customWidth="1"/>
    <col min="13318" max="13318" width="6.42578125" style="265" customWidth="1"/>
    <col min="13319" max="13319" width="7.7109375" style="265" customWidth="1"/>
    <col min="13320" max="13322" width="8.7109375" style="265" customWidth="1"/>
    <col min="13323" max="13325" width="5.42578125" style="265" customWidth="1"/>
    <col min="13326" max="13326" width="5.7109375" style="265" customWidth="1"/>
    <col min="13327" max="13327" width="3.28515625" style="265" customWidth="1"/>
    <col min="13328" max="13328" width="2.140625" style="265" customWidth="1"/>
    <col min="13329" max="13329" width="7.42578125" style="265" customWidth="1"/>
    <col min="13330" max="13330" width="11.7109375" style="265" customWidth="1"/>
    <col min="13331" max="13331" width="4.42578125" style="265" customWidth="1"/>
    <col min="13332" max="13332" width="3.28515625" style="265" customWidth="1"/>
    <col min="13333" max="13333" width="4" style="265" customWidth="1"/>
    <col min="13334" max="13334" width="4.42578125" style="265" customWidth="1"/>
    <col min="13335" max="13335" width="4.5703125" style="265" customWidth="1"/>
    <col min="13336" max="13339" width="4.42578125" style="265" customWidth="1"/>
    <col min="13340" max="13340" width="2.42578125" style="265" customWidth="1"/>
    <col min="13341" max="13341" width="8" style="265" customWidth="1"/>
    <col min="13342" max="13342" width="3.85546875" style="265" customWidth="1"/>
    <col min="13343" max="13343" width="11" style="265" customWidth="1"/>
    <col min="13344" max="13344" width="4.7109375" style="265" customWidth="1"/>
    <col min="13345" max="13568" width="9.140625" style="265"/>
    <col min="13569" max="13570" width="3.85546875" style="265" customWidth="1"/>
    <col min="13571" max="13572" width="8.7109375" style="265" customWidth="1"/>
    <col min="13573" max="13573" width="9.7109375" style="265" customWidth="1"/>
    <col min="13574" max="13574" width="6.42578125" style="265" customWidth="1"/>
    <col min="13575" max="13575" width="7.7109375" style="265" customWidth="1"/>
    <col min="13576" max="13578" width="8.7109375" style="265" customWidth="1"/>
    <col min="13579" max="13581" width="5.42578125" style="265" customWidth="1"/>
    <col min="13582" max="13582" width="5.7109375" style="265" customWidth="1"/>
    <col min="13583" max="13583" width="3.28515625" style="265" customWidth="1"/>
    <col min="13584" max="13584" width="2.140625" style="265" customWidth="1"/>
    <col min="13585" max="13585" width="7.42578125" style="265" customWidth="1"/>
    <col min="13586" max="13586" width="11.7109375" style="265" customWidth="1"/>
    <col min="13587" max="13587" width="4.42578125" style="265" customWidth="1"/>
    <col min="13588" max="13588" width="3.28515625" style="265" customWidth="1"/>
    <col min="13589" max="13589" width="4" style="265" customWidth="1"/>
    <col min="13590" max="13590" width="4.42578125" style="265" customWidth="1"/>
    <col min="13591" max="13591" width="4.5703125" style="265" customWidth="1"/>
    <col min="13592" max="13595" width="4.42578125" style="265" customWidth="1"/>
    <col min="13596" max="13596" width="2.42578125" style="265" customWidth="1"/>
    <col min="13597" max="13597" width="8" style="265" customWidth="1"/>
    <col min="13598" max="13598" width="3.85546875" style="265" customWidth="1"/>
    <col min="13599" max="13599" width="11" style="265" customWidth="1"/>
    <col min="13600" max="13600" width="4.7109375" style="265" customWidth="1"/>
    <col min="13601" max="13824" width="9.140625" style="265"/>
    <col min="13825" max="13826" width="3.85546875" style="265" customWidth="1"/>
    <col min="13827" max="13828" width="8.7109375" style="265" customWidth="1"/>
    <col min="13829" max="13829" width="9.7109375" style="265" customWidth="1"/>
    <col min="13830" max="13830" width="6.42578125" style="265" customWidth="1"/>
    <col min="13831" max="13831" width="7.7109375" style="265" customWidth="1"/>
    <col min="13832" max="13834" width="8.7109375" style="265" customWidth="1"/>
    <col min="13835" max="13837" width="5.42578125" style="265" customWidth="1"/>
    <col min="13838" max="13838" width="5.7109375" style="265" customWidth="1"/>
    <col min="13839" max="13839" width="3.28515625" style="265" customWidth="1"/>
    <col min="13840" max="13840" width="2.140625" style="265" customWidth="1"/>
    <col min="13841" max="13841" width="7.42578125" style="265" customWidth="1"/>
    <col min="13842" max="13842" width="11.7109375" style="265" customWidth="1"/>
    <col min="13843" max="13843" width="4.42578125" style="265" customWidth="1"/>
    <col min="13844" max="13844" width="3.28515625" style="265" customWidth="1"/>
    <col min="13845" max="13845" width="4" style="265" customWidth="1"/>
    <col min="13846" max="13846" width="4.42578125" style="265" customWidth="1"/>
    <col min="13847" max="13847" width="4.5703125" style="265" customWidth="1"/>
    <col min="13848" max="13851" width="4.42578125" style="265" customWidth="1"/>
    <col min="13852" max="13852" width="2.42578125" style="265" customWidth="1"/>
    <col min="13853" max="13853" width="8" style="265" customWidth="1"/>
    <col min="13854" max="13854" width="3.85546875" style="265" customWidth="1"/>
    <col min="13855" max="13855" width="11" style="265" customWidth="1"/>
    <col min="13856" max="13856" width="4.7109375" style="265" customWidth="1"/>
    <col min="13857" max="14080" width="9.140625" style="265"/>
    <col min="14081" max="14082" width="3.85546875" style="265" customWidth="1"/>
    <col min="14083" max="14084" width="8.7109375" style="265" customWidth="1"/>
    <col min="14085" max="14085" width="9.7109375" style="265" customWidth="1"/>
    <col min="14086" max="14086" width="6.42578125" style="265" customWidth="1"/>
    <col min="14087" max="14087" width="7.7109375" style="265" customWidth="1"/>
    <col min="14088" max="14090" width="8.7109375" style="265" customWidth="1"/>
    <col min="14091" max="14093" width="5.42578125" style="265" customWidth="1"/>
    <col min="14094" max="14094" width="5.7109375" style="265" customWidth="1"/>
    <col min="14095" max="14095" width="3.28515625" style="265" customWidth="1"/>
    <col min="14096" max="14096" width="2.140625" style="265" customWidth="1"/>
    <col min="14097" max="14097" width="7.42578125" style="265" customWidth="1"/>
    <col min="14098" max="14098" width="11.7109375" style="265" customWidth="1"/>
    <col min="14099" max="14099" width="4.42578125" style="265" customWidth="1"/>
    <col min="14100" max="14100" width="3.28515625" style="265" customWidth="1"/>
    <col min="14101" max="14101" width="4" style="265" customWidth="1"/>
    <col min="14102" max="14102" width="4.42578125" style="265" customWidth="1"/>
    <col min="14103" max="14103" width="4.5703125" style="265" customWidth="1"/>
    <col min="14104" max="14107" width="4.42578125" style="265" customWidth="1"/>
    <col min="14108" max="14108" width="2.42578125" style="265" customWidth="1"/>
    <col min="14109" max="14109" width="8" style="265" customWidth="1"/>
    <col min="14110" max="14110" width="3.85546875" style="265" customWidth="1"/>
    <col min="14111" max="14111" width="11" style="265" customWidth="1"/>
    <col min="14112" max="14112" width="4.7109375" style="265" customWidth="1"/>
    <col min="14113" max="14336" width="9.140625" style="265"/>
    <col min="14337" max="14338" width="3.85546875" style="265" customWidth="1"/>
    <col min="14339" max="14340" width="8.7109375" style="265" customWidth="1"/>
    <col min="14341" max="14341" width="9.7109375" style="265" customWidth="1"/>
    <col min="14342" max="14342" width="6.42578125" style="265" customWidth="1"/>
    <col min="14343" max="14343" width="7.7109375" style="265" customWidth="1"/>
    <col min="14344" max="14346" width="8.7109375" style="265" customWidth="1"/>
    <col min="14347" max="14349" width="5.42578125" style="265" customWidth="1"/>
    <col min="14350" max="14350" width="5.7109375" style="265" customWidth="1"/>
    <col min="14351" max="14351" width="3.28515625" style="265" customWidth="1"/>
    <col min="14352" max="14352" width="2.140625" style="265" customWidth="1"/>
    <col min="14353" max="14353" width="7.42578125" style="265" customWidth="1"/>
    <col min="14354" max="14354" width="11.7109375" style="265" customWidth="1"/>
    <col min="14355" max="14355" width="4.42578125" style="265" customWidth="1"/>
    <col min="14356" max="14356" width="3.28515625" style="265" customWidth="1"/>
    <col min="14357" max="14357" width="4" style="265" customWidth="1"/>
    <col min="14358" max="14358" width="4.42578125" style="265" customWidth="1"/>
    <col min="14359" max="14359" width="4.5703125" style="265" customWidth="1"/>
    <col min="14360" max="14363" width="4.42578125" style="265" customWidth="1"/>
    <col min="14364" max="14364" width="2.42578125" style="265" customWidth="1"/>
    <col min="14365" max="14365" width="8" style="265" customWidth="1"/>
    <col min="14366" max="14366" width="3.85546875" style="265" customWidth="1"/>
    <col min="14367" max="14367" width="11" style="265" customWidth="1"/>
    <col min="14368" max="14368" width="4.7109375" style="265" customWidth="1"/>
    <col min="14369" max="14592" width="9.140625" style="265"/>
    <col min="14593" max="14594" width="3.85546875" style="265" customWidth="1"/>
    <col min="14595" max="14596" width="8.7109375" style="265" customWidth="1"/>
    <col min="14597" max="14597" width="9.7109375" style="265" customWidth="1"/>
    <col min="14598" max="14598" width="6.42578125" style="265" customWidth="1"/>
    <col min="14599" max="14599" width="7.7109375" style="265" customWidth="1"/>
    <col min="14600" max="14602" width="8.7109375" style="265" customWidth="1"/>
    <col min="14603" max="14605" width="5.42578125" style="265" customWidth="1"/>
    <col min="14606" max="14606" width="5.7109375" style="265" customWidth="1"/>
    <col min="14607" max="14607" width="3.28515625" style="265" customWidth="1"/>
    <col min="14608" max="14608" width="2.140625" style="265" customWidth="1"/>
    <col min="14609" max="14609" width="7.42578125" style="265" customWidth="1"/>
    <col min="14610" max="14610" width="11.7109375" style="265" customWidth="1"/>
    <col min="14611" max="14611" width="4.42578125" style="265" customWidth="1"/>
    <col min="14612" max="14612" width="3.28515625" style="265" customWidth="1"/>
    <col min="14613" max="14613" width="4" style="265" customWidth="1"/>
    <col min="14614" max="14614" width="4.42578125" style="265" customWidth="1"/>
    <col min="14615" max="14615" width="4.5703125" style="265" customWidth="1"/>
    <col min="14616" max="14619" width="4.42578125" style="265" customWidth="1"/>
    <col min="14620" max="14620" width="2.42578125" style="265" customWidth="1"/>
    <col min="14621" max="14621" width="8" style="265" customWidth="1"/>
    <col min="14622" max="14622" width="3.85546875" style="265" customWidth="1"/>
    <col min="14623" max="14623" width="11" style="265" customWidth="1"/>
    <col min="14624" max="14624" width="4.7109375" style="265" customWidth="1"/>
    <col min="14625" max="14848" width="9.140625" style="265"/>
    <col min="14849" max="14850" width="3.85546875" style="265" customWidth="1"/>
    <col min="14851" max="14852" width="8.7109375" style="265" customWidth="1"/>
    <col min="14853" max="14853" width="9.7109375" style="265" customWidth="1"/>
    <col min="14854" max="14854" width="6.42578125" style="265" customWidth="1"/>
    <col min="14855" max="14855" width="7.7109375" style="265" customWidth="1"/>
    <col min="14856" max="14858" width="8.7109375" style="265" customWidth="1"/>
    <col min="14859" max="14861" width="5.42578125" style="265" customWidth="1"/>
    <col min="14862" max="14862" width="5.7109375" style="265" customWidth="1"/>
    <col min="14863" max="14863" width="3.28515625" style="265" customWidth="1"/>
    <col min="14864" max="14864" width="2.140625" style="265" customWidth="1"/>
    <col min="14865" max="14865" width="7.42578125" style="265" customWidth="1"/>
    <col min="14866" max="14866" width="11.7109375" style="265" customWidth="1"/>
    <col min="14867" max="14867" width="4.42578125" style="265" customWidth="1"/>
    <col min="14868" max="14868" width="3.28515625" style="265" customWidth="1"/>
    <col min="14869" max="14869" width="4" style="265" customWidth="1"/>
    <col min="14870" max="14870" width="4.42578125" style="265" customWidth="1"/>
    <col min="14871" max="14871" width="4.5703125" style="265" customWidth="1"/>
    <col min="14872" max="14875" width="4.42578125" style="265" customWidth="1"/>
    <col min="14876" max="14876" width="2.42578125" style="265" customWidth="1"/>
    <col min="14877" max="14877" width="8" style="265" customWidth="1"/>
    <col min="14878" max="14878" width="3.85546875" style="265" customWidth="1"/>
    <col min="14879" max="14879" width="11" style="265" customWidth="1"/>
    <col min="14880" max="14880" width="4.7109375" style="265" customWidth="1"/>
    <col min="14881" max="15104" width="9.140625" style="265"/>
    <col min="15105" max="15106" width="3.85546875" style="265" customWidth="1"/>
    <col min="15107" max="15108" width="8.7109375" style="265" customWidth="1"/>
    <col min="15109" max="15109" width="9.7109375" style="265" customWidth="1"/>
    <col min="15110" max="15110" width="6.42578125" style="265" customWidth="1"/>
    <col min="15111" max="15111" width="7.7109375" style="265" customWidth="1"/>
    <col min="15112" max="15114" width="8.7109375" style="265" customWidth="1"/>
    <col min="15115" max="15117" width="5.42578125" style="265" customWidth="1"/>
    <col min="15118" max="15118" width="5.7109375" style="265" customWidth="1"/>
    <col min="15119" max="15119" width="3.28515625" style="265" customWidth="1"/>
    <col min="15120" max="15120" width="2.140625" style="265" customWidth="1"/>
    <col min="15121" max="15121" width="7.42578125" style="265" customWidth="1"/>
    <col min="15122" max="15122" width="11.7109375" style="265" customWidth="1"/>
    <col min="15123" max="15123" width="4.42578125" style="265" customWidth="1"/>
    <col min="15124" max="15124" width="3.28515625" style="265" customWidth="1"/>
    <col min="15125" max="15125" width="4" style="265" customWidth="1"/>
    <col min="15126" max="15126" width="4.42578125" style="265" customWidth="1"/>
    <col min="15127" max="15127" width="4.5703125" style="265" customWidth="1"/>
    <col min="15128" max="15131" width="4.42578125" style="265" customWidth="1"/>
    <col min="15132" max="15132" width="2.42578125" style="265" customWidth="1"/>
    <col min="15133" max="15133" width="8" style="265" customWidth="1"/>
    <col min="15134" max="15134" width="3.85546875" style="265" customWidth="1"/>
    <col min="15135" max="15135" width="11" style="265" customWidth="1"/>
    <col min="15136" max="15136" width="4.7109375" style="265" customWidth="1"/>
    <col min="15137" max="15360" width="9.140625" style="265"/>
    <col min="15361" max="15362" width="3.85546875" style="265" customWidth="1"/>
    <col min="15363" max="15364" width="8.7109375" style="265" customWidth="1"/>
    <col min="15365" max="15365" width="9.7109375" style="265" customWidth="1"/>
    <col min="15366" max="15366" width="6.42578125" style="265" customWidth="1"/>
    <col min="15367" max="15367" width="7.7109375" style="265" customWidth="1"/>
    <col min="15368" max="15370" width="8.7109375" style="265" customWidth="1"/>
    <col min="15371" max="15373" width="5.42578125" style="265" customWidth="1"/>
    <col min="15374" max="15374" width="5.7109375" style="265" customWidth="1"/>
    <col min="15375" max="15375" width="3.28515625" style="265" customWidth="1"/>
    <col min="15376" max="15376" width="2.140625" style="265" customWidth="1"/>
    <col min="15377" max="15377" width="7.42578125" style="265" customWidth="1"/>
    <col min="15378" max="15378" width="11.7109375" style="265" customWidth="1"/>
    <col min="15379" max="15379" width="4.42578125" style="265" customWidth="1"/>
    <col min="15380" max="15380" width="3.28515625" style="265" customWidth="1"/>
    <col min="15381" max="15381" width="4" style="265" customWidth="1"/>
    <col min="15382" max="15382" width="4.42578125" style="265" customWidth="1"/>
    <col min="15383" max="15383" width="4.5703125" style="265" customWidth="1"/>
    <col min="15384" max="15387" width="4.42578125" style="265" customWidth="1"/>
    <col min="15388" max="15388" width="2.42578125" style="265" customWidth="1"/>
    <col min="15389" max="15389" width="8" style="265" customWidth="1"/>
    <col min="15390" max="15390" width="3.85546875" style="265" customWidth="1"/>
    <col min="15391" max="15391" width="11" style="265" customWidth="1"/>
    <col min="15392" max="15392" width="4.7109375" style="265" customWidth="1"/>
    <col min="15393" max="15616" width="9.140625" style="265"/>
    <col min="15617" max="15618" width="3.85546875" style="265" customWidth="1"/>
    <col min="15619" max="15620" width="8.7109375" style="265" customWidth="1"/>
    <col min="15621" max="15621" width="9.7109375" style="265" customWidth="1"/>
    <col min="15622" max="15622" width="6.42578125" style="265" customWidth="1"/>
    <col min="15623" max="15623" width="7.7109375" style="265" customWidth="1"/>
    <col min="15624" max="15626" width="8.7109375" style="265" customWidth="1"/>
    <col min="15627" max="15629" width="5.42578125" style="265" customWidth="1"/>
    <col min="15630" max="15630" width="5.7109375" style="265" customWidth="1"/>
    <col min="15631" max="15631" width="3.28515625" style="265" customWidth="1"/>
    <col min="15632" max="15632" width="2.140625" style="265" customWidth="1"/>
    <col min="15633" max="15633" width="7.42578125" style="265" customWidth="1"/>
    <col min="15634" max="15634" width="11.7109375" style="265" customWidth="1"/>
    <col min="15635" max="15635" width="4.42578125" style="265" customWidth="1"/>
    <col min="15636" max="15636" width="3.28515625" style="265" customWidth="1"/>
    <col min="15637" max="15637" width="4" style="265" customWidth="1"/>
    <col min="15638" max="15638" width="4.42578125" style="265" customWidth="1"/>
    <col min="15639" max="15639" width="4.5703125" style="265" customWidth="1"/>
    <col min="15640" max="15643" width="4.42578125" style="265" customWidth="1"/>
    <col min="15644" max="15644" width="2.42578125" style="265" customWidth="1"/>
    <col min="15645" max="15645" width="8" style="265" customWidth="1"/>
    <col min="15646" max="15646" width="3.85546875" style="265" customWidth="1"/>
    <col min="15647" max="15647" width="11" style="265" customWidth="1"/>
    <col min="15648" max="15648" width="4.7109375" style="265" customWidth="1"/>
    <col min="15649" max="15872" width="9.140625" style="265"/>
    <col min="15873" max="15874" width="3.85546875" style="265" customWidth="1"/>
    <col min="15875" max="15876" width="8.7109375" style="265" customWidth="1"/>
    <col min="15877" max="15877" width="9.7109375" style="265" customWidth="1"/>
    <col min="15878" max="15878" width="6.42578125" style="265" customWidth="1"/>
    <col min="15879" max="15879" width="7.7109375" style="265" customWidth="1"/>
    <col min="15880" max="15882" width="8.7109375" style="265" customWidth="1"/>
    <col min="15883" max="15885" width="5.42578125" style="265" customWidth="1"/>
    <col min="15886" max="15886" width="5.7109375" style="265" customWidth="1"/>
    <col min="15887" max="15887" width="3.28515625" style="265" customWidth="1"/>
    <col min="15888" max="15888" width="2.140625" style="265" customWidth="1"/>
    <col min="15889" max="15889" width="7.42578125" style="265" customWidth="1"/>
    <col min="15890" max="15890" width="11.7109375" style="265" customWidth="1"/>
    <col min="15891" max="15891" width="4.42578125" style="265" customWidth="1"/>
    <col min="15892" max="15892" width="3.28515625" style="265" customWidth="1"/>
    <col min="15893" max="15893" width="4" style="265" customWidth="1"/>
    <col min="15894" max="15894" width="4.42578125" style="265" customWidth="1"/>
    <col min="15895" max="15895" width="4.5703125" style="265" customWidth="1"/>
    <col min="15896" max="15899" width="4.42578125" style="265" customWidth="1"/>
    <col min="15900" max="15900" width="2.42578125" style="265" customWidth="1"/>
    <col min="15901" max="15901" width="8" style="265" customWidth="1"/>
    <col min="15902" max="15902" width="3.85546875" style="265" customWidth="1"/>
    <col min="15903" max="15903" width="11" style="265" customWidth="1"/>
    <col min="15904" max="15904" width="4.7109375" style="265" customWidth="1"/>
    <col min="15905" max="16128" width="9.140625" style="265"/>
    <col min="16129" max="16130" width="3.85546875" style="265" customWidth="1"/>
    <col min="16131" max="16132" width="8.7109375" style="265" customWidth="1"/>
    <col min="16133" max="16133" width="9.7109375" style="265" customWidth="1"/>
    <col min="16134" max="16134" width="6.42578125" style="265" customWidth="1"/>
    <col min="16135" max="16135" width="7.7109375" style="265" customWidth="1"/>
    <col min="16136" max="16138" width="8.7109375" style="265" customWidth="1"/>
    <col min="16139" max="16141" width="5.42578125" style="265" customWidth="1"/>
    <col min="16142" max="16142" width="5.7109375" style="265" customWidth="1"/>
    <col min="16143" max="16143" width="3.28515625" style="265" customWidth="1"/>
    <col min="16144" max="16144" width="2.140625" style="265" customWidth="1"/>
    <col min="16145" max="16145" width="7.42578125" style="265" customWidth="1"/>
    <col min="16146" max="16146" width="11.7109375" style="265" customWidth="1"/>
    <col min="16147" max="16147" width="4.42578125" style="265" customWidth="1"/>
    <col min="16148" max="16148" width="3.28515625" style="265" customWidth="1"/>
    <col min="16149" max="16149" width="4" style="265" customWidth="1"/>
    <col min="16150" max="16150" width="4.42578125" style="265" customWidth="1"/>
    <col min="16151" max="16151" width="4.5703125" style="265" customWidth="1"/>
    <col min="16152" max="16155" width="4.42578125" style="265" customWidth="1"/>
    <col min="16156" max="16156" width="2.42578125" style="265" customWidth="1"/>
    <col min="16157" max="16157" width="8" style="265" customWidth="1"/>
    <col min="16158" max="16158" width="3.85546875" style="265" customWidth="1"/>
    <col min="16159" max="16159" width="11" style="265" customWidth="1"/>
    <col min="16160" max="16160" width="4.7109375" style="265" customWidth="1"/>
    <col min="16161" max="16384" width="9.140625" style="265"/>
  </cols>
  <sheetData>
    <row r="1" spans="1:32" ht="53.25" customHeight="1" thickTop="1" thickBot="1">
      <c r="A1" s="260"/>
      <c r="B1" s="261"/>
      <c r="C1" s="262"/>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4"/>
    </row>
    <row r="2" spans="1:32" ht="10.5" customHeight="1" thickTop="1" thickBot="1"/>
    <row r="3" spans="1:32" ht="10.5" customHeight="1" thickBot="1">
      <c r="B3" s="268"/>
      <c r="C3" s="269"/>
      <c r="D3" s="270"/>
      <c r="E3" s="270"/>
      <c r="F3" s="270"/>
      <c r="G3" s="270"/>
      <c r="H3" s="270"/>
      <c r="I3" s="270"/>
      <c r="J3" s="270"/>
      <c r="K3" s="270"/>
      <c r="L3" s="270"/>
      <c r="M3" s="270"/>
      <c r="N3" s="271"/>
      <c r="O3" s="480" t="str">
        <f>"( "&amp;E99&amp;" )"</f>
        <v>( Under Rupees Seventy one Thousand Two and Fifty Only )</v>
      </c>
      <c r="P3" s="272"/>
      <c r="Q3" s="481"/>
      <c r="R3" s="481"/>
      <c r="S3" s="481"/>
      <c r="T3" s="481"/>
      <c r="U3" s="481"/>
      <c r="V3" s="481"/>
      <c r="W3" s="481"/>
      <c r="X3" s="481"/>
      <c r="Y3" s="481"/>
      <c r="Z3" s="481"/>
      <c r="AA3" s="481"/>
      <c r="AB3" s="481"/>
      <c r="AC3" s="481"/>
      <c r="AD3" s="481"/>
      <c r="AE3" s="481"/>
      <c r="AF3" s="481"/>
    </row>
    <row r="4" spans="1:32" s="273" customFormat="1" ht="13.5" customHeight="1" thickBot="1">
      <c r="B4" s="274"/>
      <c r="C4" s="275"/>
      <c r="D4" s="276"/>
      <c r="E4" s="276"/>
      <c r="F4" s="277"/>
      <c r="G4" s="482" t="s">
        <v>52</v>
      </c>
      <c r="H4" s="482"/>
      <c r="I4" s="482"/>
      <c r="J4" s="276"/>
      <c r="K4" s="276"/>
      <c r="L4" s="276"/>
      <c r="M4" s="276"/>
      <c r="N4" s="278"/>
      <c r="O4" s="480"/>
      <c r="P4" s="279"/>
      <c r="Q4" s="483" t="s">
        <v>53</v>
      </c>
      <c r="R4" s="483"/>
      <c r="S4" s="483"/>
      <c r="T4" s="483"/>
      <c r="U4" s="483"/>
      <c r="V4" s="483"/>
      <c r="W4" s="483"/>
      <c r="X4" s="483"/>
      <c r="Y4" s="483"/>
      <c r="Z4" s="483"/>
      <c r="AA4" s="483"/>
      <c r="AB4" s="483"/>
      <c r="AC4" s="483"/>
      <c r="AD4" s="483"/>
      <c r="AE4" s="483"/>
      <c r="AF4" s="483"/>
    </row>
    <row r="5" spans="1:32" ht="10.5" customHeight="1">
      <c r="B5" s="280"/>
      <c r="D5" s="267"/>
      <c r="E5" s="267"/>
      <c r="F5" s="267"/>
      <c r="G5" s="267"/>
      <c r="H5" s="267"/>
      <c r="I5" s="267"/>
      <c r="J5" s="267"/>
      <c r="K5" s="267"/>
      <c r="L5" s="267"/>
      <c r="M5" s="267"/>
      <c r="N5" s="281"/>
      <c r="O5" s="480"/>
      <c r="P5" s="279"/>
      <c r="Q5" s="484" t="s">
        <v>54</v>
      </c>
      <c r="R5" s="484"/>
      <c r="S5" s="484"/>
      <c r="T5" s="484"/>
      <c r="U5" s="484"/>
      <c r="V5" s="484"/>
      <c r="W5" s="484"/>
      <c r="X5" s="484"/>
      <c r="Y5" s="484"/>
      <c r="Z5" s="484"/>
      <c r="AA5" s="484"/>
      <c r="AB5" s="484"/>
      <c r="AC5" s="484"/>
      <c r="AD5" s="484"/>
      <c r="AE5" s="484"/>
      <c r="AF5" s="483"/>
    </row>
    <row r="6" spans="1:32">
      <c r="B6" s="280"/>
      <c r="D6" s="267"/>
      <c r="E6" s="267"/>
      <c r="F6" s="267"/>
      <c r="G6" s="267"/>
      <c r="H6" s="267"/>
      <c r="I6" s="267"/>
      <c r="J6" s="267"/>
      <c r="K6" s="267"/>
      <c r="L6" s="267"/>
      <c r="M6" s="267"/>
      <c r="N6" s="281"/>
      <c r="O6" s="480"/>
      <c r="P6" s="279"/>
      <c r="Q6" s="267"/>
      <c r="R6" s="267"/>
      <c r="S6" s="267"/>
      <c r="T6" s="267"/>
      <c r="U6" s="267"/>
      <c r="V6" s="267"/>
      <c r="W6" s="267"/>
      <c r="X6" s="267"/>
      <c r="Y6" s="267"/>
      <c r="Z6" s="267"/>
      <c r="AA6" s="267"/>
      <c r="AB6" s="267"/>
      <c r="AC6" s="267"/>
      <c r="AD6" s="267"/>
      <c r="AE6" s="267"/>
      <c r="AF6" s="281"/>
    </row>
    <row r="7" spans="1:32" ht="16.5" customHeight="1">
      <c r="B7" s="280"/>
      <c r="C7" s="282" t="s">
        <v>55</v>
      </c>
      <c r="D7" s="283"/>
      <c r="E7" s="284"/>
      <c r="F7" s="282"/>
      <c r="G7" s="485" t="str">
        <f ca="1">YEAR(NOW())-1&amp;" - "&amp;YEAR(NOW())</f>
        <v>2013 - 2014</v>
      </c>
      <c r="H7" s="485"/>
      <c r="I7" s="267" t="s">
        <v>56</v>
      </c>
      <c r="J7" s="285"/>
      <c r="K7" s="285"/>
      <c r="L7" s="285"/>
      <c r="M7" s="285"/>
      <c r="N7" s="281"/>
      <c r="O7" s="480"/>
      <c r="P7" s="279"/>
      <c r="Q7" s="486" t="s">
        <v>57</v>
      </c>
      <c r="R7" s="486"/>
      <c r="S7" s="486"/>
      <c r="T7" s="486"/>
      <c r="U7" s="133">
        <f>IF(Bill_month+2&gt;9,1,0)</f>
        <v>0</v>
      </c>
      <c r="V7" s="133">
        <f>MOD(Bill_month,10)</f>
        <v>3</v>
      </c>
      <c r="W7" s="266"/>
      <c r="X7" s="133">
        <v>2</v>
      </c>
      <c r="Y7" s="133">
        <v>0</v>
      </c>
      <c r="Z7" s="133">
        <v>1</v>
      </c>
      <c r="AA7" s="133">
        <f>Form47front!AA7</f>
        <v>4</v>
      </c>
      <c r="AB7" s="267"/>
      <c r="AC7" s="286" t="s">
        <v>32</v>
      </c>
      <c r="AD7" s="287"/>
      <c r="AE7" s="287"/>
      <c r="AF7" s="288"/>
    </row>
    <row r="8" spans="1:32" ht="3.75" customHeight="1">
      <c r="B8" s="280"/>
      <c r="C8" s="283"/>
      <c r="D8" s="283"/>
      <c r="E8" s="283"/>
      <c r="F8" s="283"/>
      <c r="G8" s="267"/>
      <c r="H8" s="267"/>
      <c r="I8" s="267"/>
      <c r="J8" s="267"/>
      <c r="K8" s="267"/>
      <c r="L8" s="267"/>
      <c r="M8" s="267"/>
      <c r="N8" s="281"/>
      <c r="O8" s="480"/>
      <c r="P8" s="279"/>
      <c r="Q8" s="267"/>
      <c r="R8" s="267"/>
      <c r="S8" s="267"/>
      <c r="T8" s="267"/>
      <c r="U8" s="267"/>
      <c r="V8" s="267"/>
      <c r="W8" s="267"/>
      <c r="X8" s="267"/>
      <c r="Y8" s="267"/>
      <c r="Z8" s="267"/>
      <c r="AA8" s="267"/>
      <c r="AB8" s="267"/>
      <c r="AC8" s="289"/>
      <c r="AD8" s="267"/>
      <c r="AE8" s="267"/>
      <c r="AF8" s="281"/>
    </row>
    <row r="9" spans="1:32" ht="19.5" customHeight="1">
      <c r="B9" s="280"/>
      <c r="C9" s="290" t="s">
        <v>58</v>
      </c>
      <c r="D9" s="283"/>
      <c r="E9" s="283"/>
      <c r="F9" s="283"/>
      <c r="G9" s="285"/>
      <c r="H9" s="285"/>
      <c r="I9" s="267" t="s">
        <v>56</v>
      </c>
      <c r="J9" s="285"/>
      <c r="K9" s="285"/>
      <c r="L9" s="285"/>
      <c r="M9" s="285"/>
      <c r="N9" s="281"/>
      <c r="O9" s="480"/>
      <c r="P9" s="279"/>
      <c r="Q9" s="267" t="s">
        <v>59</v>
      </c>
      <c r="R9" s="267"/>
      <c r="S9" s="267"/>
      <c r="T9" s="291">
        <v>0</v>
      </c>
      <c r="U9" s="292" t="str">
        <f>MID($S11,2,1)</f>
        <v>6</v>
      </c>
      <c r="V9" s="292" t="str">
        <f>MID($S11,3,1)</f>
        <v>1</v>
      </c>
      <c r="W9" s="292" t="str">
        <f>MID($S11,4,1)</f>
        <v>3</v>
      </c>
      <c r="X9" s="267"/>
      <c r="Y9" s="267"/>
      <c r="Z9" s="267"/>
      <c r="AA9" s="267"/>
      <c r="AB9" s="267"/>
      <c r="AC9" s="293" t="s">
        <v>60</v>
      </c>
      <c r="AD9" s="487"/>
      <c r="AE9" s="488"/>
      <c r="AF9" s="489"/>
    </row>
    <row r="10" spans="1:32" ht="5.25" customHeight="1">
      <c r="B10" s="280"/>
      <c r="C10" s="294"/>
      <c r="D10" s="283"/>
      <c r="E10" s="283"/>
      <c r="F10" s="283"/>
      <c r="G10" s="267"/>
      <c r="H10" s="267"/>
      <c r="I10" s="267"/>
      <c r="J10" s="267"/>
      <c r="K10" s="267"/>
      <c r="L10" s="267"/>
      <c r="M10" s="267"/>
      <c r="N10" s="281"/>
      <c r="O10" s="480"/>
      <c r="P10" s="279"/>
      <c r="Q10" s="267"/>
      <c r="R10" s="267"/>
      <c r="S10" s="267"/>
      <c r="T10" s="267"/>
      <c r="U10" s="267"/>
      <c r="V10" s="267"/>
      <c r="W10" s="267"/>
      <c r="X10" s="267"/>
      <c r="Y10" s="267"/>
      <c r="Z10" s="267"/>
      <c r="AA10" s="267"/>
      <c r="AB10" s="267"/>
      <c r="AC10" s="267"/>
      <c r="AD10" s="267"/>
      <c r="AE10" s="267"/>
      <c r="AF10" s="281"/>
    </row>
    <row r="11" spans="1:32" ht="16.5" customHeight="1">
      <c r="B11" s="280"/>
      <c r="C11" s="290" t="s">
        <v>61</v>
      </c>
      <c r="D11" s="285"/>
      <c r="E11" s="285"/>
      <c r="F11" s="285"/>
      <c r="G11" s="285"/>
      <c r="H11" s="285"/>
      <c r="I11" s="267" t="s">
        <v>56</v>
      </c>
      <c r="J11" s="285"/>
      <c r="K11" s="285"/>
      <c r="L11" s="285"/>
      <c r="M11" s="285"/>
      <c r="N11" s="281"/>
      <c r="O11" s="480"/>
      <c r="P11" s="279"/>
      <c r="Q11" s="267" t="s">
        <v>62</v>
      </c>
      <c r="R11" s="267"/>
      <c r="S11" s="490" t="str">
        <f>DDO_Code</f>
        <v>06130308003</v>
      </c>
      <c r="T11" s="490"/>
      <c r="U11" s="490"/>
      <c r="V11" s="490"/>
      <c r="W11" s="490"/>
      <c r="X11" s="490"/>
      <c r="Y11" s="267"/>
      <c r="Z11" s="267" t="s">
        <v>63</v>
      </c>
      <c r="AA11" s="267"/>
      <c r="AC11" s="471" t="str">
        <f>Form47front!AC11</f>
        <v>Guntur</v>
      </c>
      <c r="AD11" s="471"/>
      <c r="AE11" s="471"/>
      <c r="AF11" s="295"/>
    </row>
    <row r="12" spans="1:32" ht="7.5" customHeight="1">
      <c r="B12" s="280"/>
      <c r="C12" s="283"/>
      <c r="D12" s="283"/>
      <c r="E12" s="283"/>
      <c r="F12" s="283"/>
      <c r="G12" s="267"/>
      <c r="H12" s="267"/>
      <c r="I12" s="296"/>
      <c r="J12" s="267"/>
      <c r="K12" s="267"/>
      <c r="L12" s="267"/>
      <c r="M12" s="267"/>
      <c r="N12" s="281"/>
      <c r="O12" s="480"/>
      <c r="P12" s="279"/>
      <c r="Q12" s="267"/>
      <c r="R12" s="267"/>
      <c r="S12" s="267"/>
      <c r="T12" s="267"/>
      <c r="U12" s="267"/>
      <c r="V12" s="267"/>
      <c r="W12" s="267"/>
      <c r="X12" s="267"/>
      <c r="Y12" s="267"/>
      <c r="Z12" s="267"/>
      <c r="AA12" s="267"/>
      <c r="AC12" s="267"/>
      <c r="AD12" s="267"/>
      <c r="AE12" s="267"/>
      <c r="AF12" s="281"/>
    </row>
    <row r="13" spans="1:32" ht="15" customHeight="1">
      <c r="B13" s="280"/>
      <c r="C13" s="283"/>
      <c r="D13" s="283"/>
      <c r="E13" s="283"/>
      <c r="F13" s="283"/>
      <c r="G13" s="267"/>
      <c r="H13" s="267"/>
      <c r="I13" s="296"/>
      <c r="J13" s="297"/>
      <c r="K13" s="470"/>
      <c r="L13" s="470"/>
      <c r="M13" s="470"/>
      <c r="N13" s="298"/>
      <c r="O13" s="480"/>
      <c r="P13" s="279"/>
      <c r="Q13" s="267" t="s">
        <v>65</v>
      </c>
      <c r="R13" s="267"/>
      <c r="S13" s="471" t="str">
        <f>Form47front!S13</f>
        <v>HEADMASTER</v>
      </c>
      <c r="T13" s="471"/>
      <c r="U13" s="471"/>
      <c r="V13" s="471"/>
      <c r="W13" s="471"/>
      <c r="X13" s="471"/>
      <c r="Y13" s="471"/>
      <c r="Z13" s="299" t="s">
        <v>66</v>
      </c>
      <c r="AA13" s="267"/>
      <c r="AC13" s="472" t="str">
        <f>DDO_Off</f>
        <v>Z.P.H.S,BELLAMKONDA,</v>
      </c>
      <c r="AD13" s="472"/>
      <c r="AE13" s="472"/>
      <c r="AF13" s="473"/>
    </row>
    <row r="14" spans="1:32" ht="7.5" customHeight="1">
      <c r="B14" s="280"/>
      <c r="D14" s="267"/>
      <c r="E14" s="267"/>
      <c r="F14" s="267"/>
      <c r="G14" s="267"/>
      <c r="H14" s="267"/>
      <c r="I14" s="267"/>
      <c r="J14" s="300"/>
      <c r="K14" s="474" t="s">
        <v>67</v>
      </c>
      <c r="L14" s="475"/>
      <c r="M14" s="474"/>
      <c r="N14" s="476"/>
      <c r="O14" s="480"/>
      <c r="P14" s="279"/>
      <c r="Q14" s="267"/>
      <c r="R14" s="267"/>
      <c r="S14" s="267"/>
      <c r="T14" s="267"/>
      <c r="U14" s="267"/>
      <c r="V14" s="267"/>
      <c r="W14" s="267"/>
      <c r="X14" s="267"/>
      <c r="Y14" s="267"/>
      <c r="Z14" s="267"/>
      <c r="AA14" s="267"/>
      <c r="AC14" s="267"/>
      <c r="AD14" s="267"/>
      <c r="AE14" s="267"/>
      <c r="AF14" s="281"/>
    </row>
    <row r="15" spans="1:32">
      <c r="B15" s="280"/>
      <c r="D15" s="267"/>
      <c r="E15" s="267"/>
      <c r="F15" s="267"/>
      <c r="G15" s="267"/>
      <c r="H15" s="267"/>
      <c r="I15" s="267"/>
      <c r="J15" s="300"/>
      <c r="K15" s="475"/>
      <c r="L15" s="475"/>
      <c r="M15" s="474"/>
      <c r="N15" s="476"/>
      <c r="O15" s="480"/>
      <c r="P15" s="279"/>
      <c r="Q15" s="267" t="s">
        <v>50</v>
      </c>
      <c r="R15" s="267"/>
      <c r="S15" s="477" t="str">
        <f>Form47front!S15</f>
        <v>0489</v>
      </c>
      <c r="T15" s="478"/>
      <c r="U15" s="478"/>
      <c r="V15" s="478"/>
      <c r="W15" s="478"/>
      <c r="X15" s="478"/>
      <c r="Y15" s="267"/>
      <c r="Z15" s="267" t="s">
        <v>68</v>
      </c>
      <c r="AA15" s="267"/>
      <c r="AC15" s="471" t="str">
        <f>Data!G11</f>
        <v>ANDHARA BANK,RAJUPALEM</v>
      </c>
      <c r="AD15" s="471"/>
      <c r="AE15" s="471"/>
      <c r="AF15" s="479"/>
    </row>
    <row r="16" spans="1:32" ht="8.25" customHeight="1">
      <c r="B16" s="280"/>
      <c r="C16" s="301"/>
      <c r="D16" s="302"/>
      <c r="E16" s="302"/>
      <c r="F16" s="302"/>
      <c r="G16" s="302"/>
      <c r="H16" s="302"/>
      <c r="I16" s="302"/>
      <c r="J16" s="302"/>
      <c r="K16" s="302"/>
      <c r="L16" s="302"/>
      <c r="M16" s="302"/>
      <c r="N16" s="303"/>
      <c r="O16" s="480"/>
      <c r="P16" s="279"/>
      <c r="Q16" s="267"/>
      <c r="R16" s="267"/>
      <c r="S16" s="304"/>
      <c r="T16" s="304"/>
      <c r="U16" s="304"/>
      <c r="V16" s="304"/>
      <c r="W16" s="304"/>
      <c r="X16" s="304"/>
      <c r="Y16" s="267"/>
      <c r="Z16" s="267"/>
      <c r="AA16" s="267"/>
      <c r="AB16" s="267"/>
      <c r="AC16" s="267"/>
      <c r="AD16" s="304"/>
      <c r="AE16" s="304"/>
      <c r="AF16" s="305"/>
    </row>
    <row r="17" spans="2:32" ht="7.5" customHeight="1">
      <c r="B17" s="280"/>
      <c r="D17" s="267"/>
      <c r="E17" s="267"/>
      <c r="F17" s="267"/>
      <c r="G17" s="267"/>
      <c r="H17" s="499" t="str">
        <f>E94</f>
        <v xml:space="preserve"> Rupees Seventy one Thousand Two Hundred and Forty nine Only</v>
      </c>
      <c r="I17" s="499"/>
      <c r="J17" s="499"/>
      <c r="K17" s="499"/>
      <c r="L17" s="499"/>
      <c r="M17" s="499"/>
      <c r="N17" s="500"/>
      <c r="O17" s="480"/>
      <c r="P17" s="279"/>
      <c r="Q17" s="267"/>
      <c r="R17" s="267"/>
      <c r="S17" s="267"/>
      <c r="T17" s="267"/>
      <c r="U17" s="267"/>
      <c r="V17" s="267"/>
      <c r="W17" s="267"/>
      <c r="X17" s="267"/>
      <c r="Y17" s="267"/>
      <c r="Z17" s="267"/>
      <c r="AA17" s="267"/>
      <c r="AB17" s="267"/>
      <c r="AC17" s="267"/>
      <c r="AD17" s="267"/>
      <c r="AE17" s="267"/>
      <c r="AF17" s="281"/>
    </row>
    <row r="18" spans="2:32" ht="17.25" customHeight="1">
      <c r="B18" s="280"/>
      <c r="C18" s="290" t="s">
        <v>69</v>
      </c>
      <c r="D18" s="283"/>
      <c r="E18" s="507">
        <f>U42</f>
        <v>71249</v>
      </c>
      <c r="F18" s="507"/>
      <c r="G18" s="306" t="s">
        <v>70</v>
      </c>
      <c r="H18" s="501"/>
      <c r="I18" s="501"/>
      <c r="J18" s="501"/>
      <c r="K18" s="501"/>
      <c r="L18" s="501"/>
      <c r="M18" s="501"/>
      <c r="N18" s="502"/>
      <c r="O18" s="480"/>
      <c r="P18" s="279"/>
      <c r="Q18" s="508" t="s">
        <v>71</v>
      </c>
      <c r="R18" s="508"/>
      <c r="S18" s="509"/>
      <c r="T18" s="509"/>
      <c r="U18" s="509"/>
      <c r="V18" s="509"/>
      <c r="W18" s="509"/>
      <c r="X18" s="509"/>
      <c r="Y18" s="509"/>
      <c r="Z18" s="307"/>
      <c r="AA18" s="307"/>
      <c r="AB18" s="267"/>
      <c r="AC18" s="308" t="s">
        <v>72</v>
      </c>
      <c r="AD18" s="308"/>
      <c r="AE18" s="267"/>
      <c r="AF18" s="281"/>
    </row>
    <row r="19" spans="2:32" ht="5.25" customHeight="1">
      <c r="B19" s="280"/>
      <c r="C19" s="283"/>
      <c r="D19" s="283"/>
      <c r="E19" s="283"/>
      <c r="F19" s="283"/>
      <c r="G19" s="267"/>
      <c r="H19" s="503"/>
      <c r="I19" s="503"/>
      <c r="J19" s="503"/>
      <c r="K19" s="503"/>
      <c r="L19" s="503"/>
      <c r="M19" s="503"/>
      <c r="N19" s="504"/>
      <c r="O19" s="480"/>
      <c r="P19" s="279"/>
      <c r="Q19" s="302"/>
      <c r="R19" s="302"/>
      <c r="S19" s="302"/>
      <c r="T19" s="302"/>
      <c r="U19" s="302"/>
      <c r="V19" s="302"/>
      <c r="W19" s="302"/>
      <c r="X19" s="302"/>
      <c r="Y19" s="302"/>
      <c r="Z19" s="302"/>
      <c r="AA19" s="302"/>
      <c r="AB19" s="302"/>
      <c r="AC19" s="302"/>
      <c r="AD19" s="302"/>
      <c r="AE19" s="267"/>
      <c r="AF19" s="281"/>
    </row>
    <row r="20" spans="2:32" ht="21.75" customHeight="1">
      <c r="B20" s="280"/>
      <c r="C20" s="290" t="s">
        <v>73</v>
      </c>
      <c r="E20" s="290"/>
      <c r="F20" s="290"/>
      <c r="G20" s="309"/>
      <c r="H20" s="310"/>
      <c r="I20" s="267"/>
      <c r="J20" s="267"/>
      <c r="K20" s="267"/>
      <c r="L20" s="267"/>
      <c r="M20" s="267"/>
      <c r="N20" s="281"/>
      <c r="O20" s="480"/>
      <c r="P20" s="279"/>
      <c r="Q20" s="311" t="s">
        <v>74</v>
      </c>
      <c r="R20" s="267"/>
      <c r="S20" s="267"/>
      <c r="T20" s="267"/>
      <c r="U20" s="267"/>
      <c r="V20" s="267"/>
      <c r="W20" s="267"/>
      <c r="X20" s="312"/>
      <c r="Y20" s="313"/>
      <c r="Z20" s="314"/>
      <c r="AA20" s="314"/>
      <c r="AB20" s="315" t="s">
        <v>75</v>
      </c>
      <c r="AC20" s="316"/>
      <c r="AD20" s="316"/>
      <c r="AE20" s="510" t="s">
        <v>42</v>
      </c>
      <c r="AF20" s="510"/>
    </row>
    <row r="21" spans="2:32">
      <c r="B21" s="280"/>
      <c r="C21" s="283"/>
      <c r="D21" s="290"/>
      <c r="E21" s="290"/>
      <c r="F21" s="290"/>
      <c r="G21" s="309"/>
      <c r="H21" s="267"/>
      <c r="I21" s="267"/>
      <c r="J21" s="267"/>
      <c r="K21" s="267"/>
      <c r="L21" s="267"/>
      <c r="M21" s="267"/>
      <c r="N21" s="281"/>
      <c r="O21" s="480"/>
      <c r="P21" s="279"/>
      <c r="Q21" s="317" t="s">
        <v>76</v>
      </c>
      <c r="R21" s="267"/>
      <c r="S21" s="318">
        <v>2</v>
      </c>
      <c r="T21" s="318">
        <v>0</v>
      </c>
      <c r="U21" s="318">
        <v>4</v>
      </c>
      <c r="V21" s="319">
        <v>9</v>
      </c>
      <c r="W21" s="511"/>
      <c r="X21" s="511"/>
      <c r="Y21" s="267">
        <v>1</v>
      </c>
      <c r="Z21" s="267" t="s">
        <v>77</v>
      </c>
      <c r="AA21" s="267"/>
      <c r="AB21" s="267"/>
      <c r="AC21" s="267"/>
      <c r="AD21" s="320" t="s">
        <v>56</v>
      </c>
      <c r="AE21" s="495">
        <f>IF(PF_Typ="G.P.F",D100,0)</f>
        <v>0</v>
      </c>
      <c r="AF21" s="496"/>
    </row>
    <row r="22" spans="2:32">
      <c r="B22" s="280"/>
      <c r="C22" s="283"/>
      <c r="D22" s="283"/>
      <c r="E22" s="283"/>
      <c r="F22" s="283"/>
      <c r="G22" s="267"/>
      <c r="H22" s="267"/>
      <c r="I22" s="267"/>
      <c r="J22" s="267"/>
      <c r="K22" s="267"/>
      <c r="L22" s="267"/>
      <c r="M22" s="267"/>
      <c r="N22" s="281"/>
      <c r="O22" s="480"/>
      <c r="P22" s="279"/>
      <c r="Q22" s="321" t="s">
        <v>78</v>
      </c>
      <c r="R22" s="267"/>
      <c r="S22" s="318">
        <v>0</v>
      </c>
      <c r="T22" s="318">
        <v>3</v>
      </c>
      <c r="U22" s="322"/>
      <c r="V22" s="492"/>
      <c r="W22" s="493"/>
      <c r="X22" s="494"/>
      <c r="Y22" s="267">
        <v>2</v>
      </c>
      <c r="Z22" s="267" t="s">
        <v>79</v>
      </c>
      <c r="AA22" s="267"/>
      <c r="AB22" s="267"/>
      <c r="AC22" s="267"/>
      <c r="AD22" s="320" t="s">
        <v>56</v>
      </c>
      <c r="AE22" s="495">
        <f>'Intrest F47 Back'!N19</f>
        <v>0</v>
      </c>
      <c r="AF22" s="496"/>
    </row>
    <row r="23" spans="2:32">
      <c r="B23" s="280"/>
      <c r="C23" s="283"/>
      <c r="D23" s="290" t="s">
        <v>80</v>
      </c>
      <c r="E23" s="283"/>
      <c r="F23" s="283"/>
      <c r="G23" s="267"/>
      <c r="H23" s="267"/>
      <c r="I23" s="267"/>
      <c r="J23" s="267"/>
      <c r="K23" s="267"/>
      <c r="L23" s="267"/>
      <c r="M23" s="267"/>
      <c r="N23" s="281"/>
      <c r="O23" s="480"/>
      <c r="P23" s="279"/>
      <c r="Q23" s="321" t="s">
        <v>81</v>
      </c>
      <c r="R23" s="267"/>
      <c r="S23" s="318">
        <v>1</v>
      </c>
      <c r="T23" s="318">
        <v>0</v>
      </c>
      <c r="U23" s="318">
        <v>4</v>
      </c>
      <c r="V23" s="492"/>
      <c r="W23" s="493"/>
      <c r="X23" s="494"/>
      <c r="Y23" s="267">
        <v>3</v>
      </c>
      <c r="Z23" s="320" t="s">
        <v>82</v>
      </c>
      <c r="AA23" s="267"/>
      <c r="AB23" s="320"/>
      <c r="AC23" s="267"/>
      <c r="AD23" s="320" t="s">
        <v>56</v>
      </c>
      <c r="AE23" s="495"/>
      <c r="AF23" s="496"/>
    </row>
    <row r="24" spans="2:32">
      <c r="B24" s="280"/>
      <c r="D24" s="267"/>
      <c r="E24" s="267"/>
      <c r="F24" s="267"/>
      <c r="G24" s="267"/>
      <c r="H24" s="267"/>
      <c r="I24" s="267"/>
      <c r="J24" s="267"/>
      <c r="K24" s="267"/>
      <c r="L24" s="267"/>
      <c r="M24" s="267"/>
      <c r="N24" s="281"/>
      <c r="O24" s="480"/>
      <c r="P24" s="279"/>
      <c r="Q24" s="323" t="s">
        <v>83</v>
      </c>
      <c r="R24" s="267"/>
      <c r="S24" s="318" t="s">
        <v>84</v>
      </c>
      <c r="T24" s="318" t="s">
        <v>84</v>
      </c>
      <c r="U24" s="322"/>
      <c r="V24" s="497"/>
      <c r="W24" s="497"/>
      <c r="X24" s="498"/>
      <c r="Y24" s="267">
        <v>4</v>
      </c>
      <c r="Z24" s="267" t="s">
        <v>85</v>
      </c>
      <c r="AA24" s="267"/>
      <c r="AB24" s="267"/>
      <c r="AC24" s="267"/>
      <c r="AD24" s="320" t="s">
        <v>56</v>
      </c>
      <c r="AE24" s="495">
        <f>'Intrest F47 Back'!Q19</f>
        <v>0</v>
      </c>
      <c r="AF24" s="496"/>
    </row>
    <row r="25" spans="2:32">
      <c r="B25" s="280"/>
      <c r="D25" s="267"/>
      <c r="E25" s="267"/>
      <c r="F25" s="267"/>
      <c r="G25" s="267"/>
      <c r="H25" s="267"/>
      <c r="I25" s="267"/>
      <c r="J25" s="267"/>
      <c r="K25" s="267"/>
      <c r="L25" s="267"/>
      <c r="M25" s="267"/>
      <c r="N25" s="281"/>
      <c r="O25" s="480"/>
      <c r="P25" s="279"/>
      <c r="Q25" s="323" t="s">
        <v>86</v>
      </c>
      <c r="R25" s="267"/>
      <c r="S25" s="318">
        <v>0</v>
      </c>
      <c r="T25" s="318">
        <v>8</v>
      </c>
      <c r="U25" s="322"/>
      <c r="V25" s="493"/>
      <c r="W25" s="493"/>
      <c r="X25" s="494"/>
      <c r="Y25" s="267">
        <v>5</v>
      </c>
      <c r="Z25" s="267" t="s">
        <v>87</v>
      </c>
      <c r="AA25" s="267"/>
      <c r="AB25" s="267"/>
      <c r="AC25" s="267"/>
      <c r="AD25" s="320" t="s">
        <v>56</v>
      </c>
      <c r="AE25" s="495">
        <v>0</v>
      </c>
      <c r="AF25" s="496"/>
    </row>
    <row r="26" spans="2:32" ht="14.1" customHeight="1">
      <c r="B26" s="280"/>
      <c r="D26" s="474" t="s">
        <v>67</v>
      </c>
      <c r="E26" s="474"/>
      <c r="F26" s="474"/>
      <c r="G26" s="267"/>
      <c r="H26" s="267"/>
      <c r="I26" s="267"/>
      <c r="K26" s="474" t="s">
        <v>67</v>
      </c>
      <c r="L26" s="474"/>
      <c r="M26" s="474"/>
      <c r="N26" s="281"/>
      <c r="O26" s="480"/>
      <c r="P26" s="279"/>
      <c r="Q26" s="323" t="s">
        <v>88</v>
      </c>
      <c r="R26" s="267"/>
      <c r="S26" s="318">
        <v>4</v>
      </c>
      <c r="T26" s="318">
        <v>5</v>
      </c>
      <c r="U26" s="318">
        <v>0</v>
      </c>
      <c r="V26" s="492"/>
      <c r="W26" s="493"/>
      <c r="X26" s="494"/>
      <c r="Y26" s="512">
        <v>6</v>
      </c>
      <c r="Z26" s="513" t="s">
        <v>89</v>
      </c>
      <c r="AA26" s="513"/>
      <c r="AB26" s="513"/>
      <c r="AC26" s="513"/>
      <c r="AD26" s="514" t="s">
        <v>56</v>
      </c>
      <c r="AE26" s="495">
        <v>0</v>
      </c>
      <c r="AF26" s="496"/>
    </row>
    <row r="27" spans="2:32" ht="14.25" customHeight="1">
      <c r="B27" s="280"/>
      <c r="D27" s="515"/>
      <c r="E27" s="515"/>
      <c r="F27" s="515"/>
      <c r="G27" s="267"/>
      <c r="H27" s="267"/>
      <c r="I27" s="267"/>
      <c r="J27" s="515"/>
      <c r="K27" s="515"/>
      <c r="L27" s="515"/>
      <c r="M27" s="267"/>
      <c r="N27" s="281"/>
      <c r="O27" s="480"/>
      <c r="P27" s="279"/>
      <c r="Q27" s="324" t="s">
        <v>90</v>
      </c>
      <c r="R27" s="302"/>
      <c r="S27" s="318" t="s">
        <v>84</v>
      </c>
      <c r="T27" s="318" t="s">
        <v>84</v>
      </c>
      <c r="U27" s="318" t="s">
        <v>84</v>
      </c>
      <c r="V27" s="492"/>
      <c r="W27" s="493"/>
      <c r="X27" s="494"/>
      <c r="Y27" s="512"/>
      <c r="Z27" s="513"/>
      <c r="AA27" s="513"/>
      <c r="AB27" s="513"/>
      <c r="AC27" s="513"/>
      <c r="AD27" s="514"/>
      <c r="AE27" s="505"/>
      <c r="AF27" s="506"/>
    </row>
    <row r="28" spans="2:32" ht="16.5" customHeight="1">
      <c r="B28" s="280"/>
      <c r="C28" s="301"/>
      <c r="D28" s="515"/>
      <c r="E28" s="515"/>
      <c r="F28" s="515"/>
      <c r="G28" s="302"/>
      <c r="H28" s="302"/>
      <c r="I28" s="302"/>
      <c r="J28" s="515"/>
      <c r="K28" s="515"/>
      <c r="L28" s="515"/>
      <c r="M28" s="302"/>
      <c r="N28" s="303"/>
      <c r="O28" s="480"/>
      <c r="P28" s="279"/>
      <c r="Q28" s="325" t="s">
        <v>91</v>
      </c>
      <c r="R28" s="267"/>
      <c r="S28" s="318" t="s">
        <v>92</v>
      </c>
      <c r="T28" s="267"/>
      <c r="U28" s="519" t="s">
        <v>93</v>
      </c>
      <c r="V28" s="519"/>
      <c r="W28" s="519"/>
      <c r="X28" s="318" t="s">
        <v>94</v>
      </c>
      <c r="Y28" s="267">
        <v>7</v>
      </c>
      <c r="Z28" s="267" t="s">
        <v>95</v>
      </c>
      <c r="AA28" s="267"/>
      <c r="AB28" s="267"/>
      <c r="AC28" s="267"/>
      <c r="AD28" s="320" t="s">
        <v>56</v>
      </c>
      <c r="AE28" s="495">
        <v>0</v>
      </c>
      <c r="AF28" s="496"/>
    </row>
    <row r="29" spans="2:32" ht="14.1" customHeight="1">
      <c r="B29" s="280"/>
      <c r="C29" s="326"/>
      <c r="D29" s="327"/>
      <c r="E29" s="327"/>
      <c r="F29" s="327"/>
      <c r="G29" s="327"/>
      <c r="H29" s="327"/>
      <c r="I29" s="327"/>
      <c r="J29" s="327"/>
      <c r="K29" s="327"/>
      <c r="L29" s="327"/>
      <c r="M29" s="327"/>
      <c r="N29" s="328"/>
      <c r="O29" s="480"/>
      <c r="P29" s="279"/>
      <c r="Q29" s="520" t="s">
        <v>96</v>
      </c>
      <c r="R29" s="520"/>
      <c r="S29" s="520"/>
      <c r="T29" s="267"/>
      <c r="U29" s="267"/>
      <c r="V29" s="267"/>
      <c r="W29" s="267"/>
      <c r="X29" s="329"/>
      <c r="Y29" s="267">
        <v>8</v>
      </c>
      <c r="Z29" s="267" t="s">
        <v>97</v>
      </c>
      <c r="AA29" s="267"/>
      <c r="AB29" s="267"/>
      <c r="AC29" s="267"/>
      <c r="AD29" s="320" t="s">
        <v>56</v>
      </c>
      <c r="AE29" s="495">
        <v>0</v>
      </c>
      <c r="AF29" s="496"/>
    </row>
    <row r="30" spans="2:32" ht="14.25" customHeight="1">
      <c r="B30" s="280"/>
      <c r="C30" s="521" t="s">
        <v>98</v>
      </c>
      <c r="D30" s="521"/>
      <c r="E30" s="521"/>
      <c r="F30" s="521"/>
      <c r="G30" s="521"/>
      <c r="H30" s="521"/>
      <c r="I30" s="521"/>
      <c r="J30" s="521"/>
      <c r="K30" s="521"/>
      <c r="L30" s="521"/>
      <c r="M30" s="521"/>
      <c r="N30" s="521"/>
      <c r="O30" s="480"/>
      <c r="P30" s="279"/>
      <c r="Q30" s="520"/>
      <c r="R30" s="520"/>
      <c r="S30" s="520"/>
      <c r="T30" s="330">
        <v>2</v>
      </c>
      <c r="U30" s="330">
        <v>2</v>
      </c>
      <c r="V30" s="330">
        <v>0</v>
      </c>
      <c r="W30" s="330">
        <v>2</v>
      </c>
      <c r="X30" s="329"/>
      <c r="Y30" s="267">
        <v>9</v>
      </c>
      <c r="Z30" s="296" t="s">
        <v>99</v>
      </c>
      <c r="AA30" s="267"/>
      <c r="AB30" s="296"/>
      <c r="AC30" s="267"/>
      <c r="AD30" s="320" t="s">
        <v>56</v>
      </c>
      <c r="AE30" s="495">
        <v>0</v>
      </c>
      <c r="AF30" s="496"/>
    </row>
    <row r="31" spans="2:32" ht="5.25" customHeight="1">
      <c r="B31" s="280"/>
      <c r="D31" s="267"/>
      <c r="E31" s="267"/>
      <c r="F31" s="267"/>
      <c r="G31" s="267"/>
      <c r="H31" s="267"/>
      <c r="I31" s="267"/>
      <c r="J31" s="267"/>
      <c r="K31" s="267"/>
      <c r="L31" s="267"/>
      <c r="M31" s="267"/>
      <c r="N31" s="281"/>
      <c r="O31" s="480"/>
      <c r="P31" s="279"/>
      <c r="Q31" s="302"/>
      <c r="R31" s="302"/>
      <c r="S31" s="302"/>
      <c r="T31" s="302"/>
      <c r="U31" s="302"/>
      <c r="V31" s="302"/>
      <c r="W31" s="302"/>
      <c r="X31" s="331"/>
      <c r="Y31" s="267"/>
      <c r="Z31" s="267"/>
      <c r="AA31" s="267"/>
      <c r="AB31" s="267"/>
      <c r="AC31" s="267"/>
      <c r="AD31" s="267"/>
      <c r="AE31" s="505"/>
      <c r="AF31" s="506"/>
    </row>
    <row r="32" spans="2:32" ht="14.25">
      <c r="B32" s="280"/>
      <c r="C32" s="332"/>
      <c r="D32" s="267"/>
      <c r="E32" s="267"/>
      <c r="F32" s="267"/>
      <c r="G32" s="267"/>
      <c r="H32" s="267"/>
      <c r="I32" s="267"/>
      <c r="J32" s="267"/>
      <c r="K32" s="267"/>
      <c r="L32" s="267"/>
      <c r="M32" s="267"/>
      <c r="N32" s="281"/>
      <c r="O32" s="480"/>
      <c r="P32" s="279"/>
      <c r="Q32" s="516" t="s">
        <v>100</v>
      </c>
      <c r="R32" s="516"/>
      <c r="S32" s="516"/>
      <c r="T32" s="320" t="s">
        <v>56</v>
      </c>
      <c r="U32" s="517">
        <f>'Intrest F47 Back'!D19+'Intrest F47 Back'!E19+'Intrest F47 Back'!F19</f>
        <v>0</v>
      </c>
      <c r="V32" s="517"/>
      <c r="W32" s="517"/>
      <c r="X32" s="517"/>
      <c r="Y32" s="267">
        <v>10</v>
      </c>
      <c r="Z32" s="267" t="s">
        <v>101</v>
      </c>
      <c r="AA32" s="267"/>
      <c r="AB32" s="267"/>
      <c r="AC32" s="267"/>
      <c r="AD32" s="320" t="s">
        <v>56</v>
      </c>
      <c r="AE32" s="495"/>
      <c r="AF32" s="496"/>
    </row>
    <row r="33" spans="2:32" ht="14.25">
      <c r="B33" s="280"/>
      <c r="C33" s="332"/>
      <c r="D33" s="267"/>
      <c r="E33" s="267"/>
      <c r="F33" s="267"/>
      <c r="G33" s="267"/>
      <c r="H33" s="267"/>
      <c r="I33" s="267"/>
      <c r="J33" s="267"/>
      <c r="K33" s="267"/>
      <c r="L33" s="267"/>
      <c r="M33" s="267"/>
      <c r="N33" s="281"/>
      <c r="O33" s="480"/>
      <c r="P33" s="279"/>
      <c r="Q33" s="518" t="s">
        <v>102</v>
      </c>
      <c r="R33" s="518"/>
      <c r="S33" s="518"/>
      <c r="T33" s="320" t="s">
        <v>56</v>
      </c>
      <c r="U33" s="517">
        <f>'Intrest F47 Back'!I19</f>
        <v>0</v>
      </c>
      <c r="V33" s="517"/>
      <c r="W33" s="517"/>
      <c r="X33" s="517"/>
      <c r="Y33" s="267">
        <v>11</v>
      </c>
      <c r="Z33" s="267" t="s">
        <v>101</v>
      </c>
      <c r="AA33" s="267"/>
      <c r="AB33" s="267"/>
      <c r="AC33" s="267"/>
      <c r="AD33" s="320" t="s">
        <v>56</v>
      </c>
      <c r="AE33" s="495"/>
      <c r="AF33" s="496"/>
    </row>
    <row r="34" spans="2:32" ht="14.25">
      <c r="B34" s="280"/>
      <c r="C34" s="332"/>
      <c r="D34" s="267"/>
      <c r="E34" s="267"/>
      <c r="F34" s="267"/>
      <c r="G34" s="267"/>
      <c r="H34" s="267"/>
      <c r="I34" s="267"/>
      <c r="J34" s="267"/>
      <c r="K34" s="267"/>
      <c r="L34" s="267"/>
      <c r="M34" s="267"/>
      <c r="N34" s="281"/>
      <c r="O34" s="480"/>
      <c r="P34" s="279"/>
      <c r="Q34" s="518" t="s">
        <v>103</v>
      </c>
      <c r="R34" s="518"/>
      <c r="S34" s="518"/>
      <c r="T34" s="320" t="s">
        <v>56</v>
      </c>
      <c r="U34" s="517">
        <f>'Intrest F47 Back'!G19</f>
        <v>0</v>
      </c>
      <c r="V34" s="517"/>
      <c r="W34" s="517"/>
      <c r="X34" s="517"/>
      <c r="Y34" s="267">
        <v>12</v>
      </c>
      <c r="Z34" s="320" t="s">
        <v>104</v>
      </c>
      <c r="AA34" s="267"/>
      <c r="AB34" s="320"/>
      <c r="AC34" s="267"/>
      <c r="AD34" s="320" t="s">
        <v>56</v>
      </c>
      <c r="AE34" s="495"/>
      <c r="AF34" s="496"/>
    </row>
    <row r="35" spans="2:32" ht="14.25">
      <c r="B35" s="280"/>
      <c r="C35" s="332"/>
      <c r="D35" s="267"/>
      <c r="E35" s="267"/>
      <c r="F35" s="267"/>
      <c r="G35" s="267"/>
      <c r="H35" s="267"/>
      <c r="I35" s="267"/>
      <c r="J35" s="267"/>
      <c r="K35" s="267"/>
      <c r="L35" s="267"/>
      <c r="M35" s="267"/>
      <c r="N35" s="281"/>
      <c r="O35" s="480"/>
      <c r="P35" s="279"/>
      <c r="Q35" s="518" t="s">
        <v>105</v>
      </c>
      <c r="R35" s="518"/>
      <c r="S35" s="518"/>
      <c r="T35" s="320" t="s">
        <v>56</v>
      </c>
      <c r="U35" s="517">
        <f>'Intrest F47 Back'!H19</f>
        <v>0</v>
      </c>
      <c r="V35" s="517"/>
      <c r="W35" s="517"/>
      <c r="X35" s="517"/>
      <c r="Y35" s="267">
        <v>13</v>
      </c>
      <c r="Z35" s="320" t="s">
        <v>106</v>
      </c>
      <c r="AA35" s="267"/>
      <c r="AB35" s="320"/>
      <c r="AC35" s="267"/>
      <c r="AD35" s="320" t="s">
        <v>56</v>
      </c>
      <c r="AE35" s="495"/>
      <c r="AF35" s="496"/>
    </row>
    <row r="36" spans="2:32" ht="14.25">
      <c r="B36" s="280"/>
      <c r="C36" s="332"/>
      <c r="E36" s="267"/>
      <c r="F36" s="267"/>
      <c r="G36" s="267"/>
      <c r="H36" s="267"/>
      <c r="I36" s="267"/>
      <c r="J36" s="267"/>
      <c r="K36" s="267"/>
      <c r="L36" s="267"/>
      <c r="M36" s="267"/>
      <c r="N36" s="281"/>
      <c r="O36" s="480"/>
      <c r="P36" s="279"/>
      <c r="Q36" s="522" t="s">
        <v>349</v>
      </c>
      <c r="R36" s="522"/>
      <c r="S36" s="522"/>
      <c r="T36" s="320" t="s">
        <v>56</v>
      </c>
      <c r="U36" s="517">
        <f>'Intrest F47 Back'!J19</f>
        <v>71249</v>
      </c>
      <c r="V36" s="517"/>
      <c r="W36" s="517"/>
      <c r="X36" s="517"/>
      <c r="Y36" s="267">
        <v>14</v>
      </c>
      <c r="Z36" s="267" t="s">
        <v>107</v>
      </c>
      <c r="AA36" s="267"/>
      <c r="AB36" s="267"/>
      <c r="AC36" s="267"/>
      <c r="AD36" s="320" t="s">
        <v>56</v>
      </c>
      <c r="AE36" s="495"/>
      <c r="AF36" s="496"/>
    </row>
    <row r="37" spans="2:32" ht="14.25">
      <c r="B37" s="280"/>
      <c r="C37" s="332"/>
      <c r="D37" s="267"/>
      <c r="E37" s="267"/>
      <c r="F37" s="267"/>
      <c r="G37" s="267"/>
      <c r="H37" s="267"/>
      <c r="I37" s="267"/>
      <c r="J37" s="267"/>
      <c r="K37" s="267"/>
      <c r="L37" s="267"/>
      <c r="M37" s="267"/>
      <c r="N37" s="281"/>
      <c r="O37" s="480"/>
      <c r="P37" s="279"/>
      <c r="Q37" s="522"/>
      <c r="R37" s="522"/>
      <c r="S37" s="522"/>
      <c r="T37" s="320" t="s">
        <v>56</v>
      </c>
      <c r="U37" s="517"/>
      <c r="V37" s="517"/>
      <c r="W37" s="517"/>
      <c r="X37" s="517"/>
      <c r="Y37" s="267">
        <v>15</v>
      </c>
      <c r="Z37" s="267" t="s">
        <v>108</v>
      </c>
      <c r="AA37" s="267"/>
      <c r="AB37" s="267"/>
      <c r="AC37" s="267"/>
      <c r="AD37" s="320" t="s">
        <v>56</v>
      </c>
      <c r="AE37" s="495"/>
      <c r="AF37" s="496"/>
    </row>
    <row r="38" spans="2:32" ht="14.25">
      <c r="B38" s="280"/>
      <c r="C38" s="332"/>
      <c r="D38" s="267"/>
      <c r="E38" s="267"/>
      <c r="F38" s="267"/>
      <c r="G38" s="267"/>
      <c r="H38" s="267"/>
      <c r="I38" s="267"/>
      <c r="J38" s="267"/>
      <c r="K38" s="267"/>
      <c r="L38" s="267"/>
      <c r="M38" s="267"/>
      <c r="N38" s="281"/>
      <c r="O38" s="480"/>
      <c r="P38" s="279"/>
      <c r="Q38" s="522"/>
      <c r="R38" s="522"/>
      <c r="S38" s="522"/>
      <c r="T38" s="320" t="s">
        <v>56</v>
      </c>
      <c r="U38" s="525"/>
      <c r="V38" s="525"/>
      <c r="W38" s="525"/>
      <c r="X38" s="525"/>
      <c r="Y38" s="267">
        <v>16</v>
      </c>
      <c r="Z38" s="267" t="s">
        <v>108</v>
      </c>
      <c r="AA38" s="267"/>
      <c r="AB38" s="267"/>
      <c r="AC38" s="267"/>
      <c r="AD38" s="320" t="s">
        <v>56</v>
      </c>
      <c r="AE38" s="495"/>
      <c r="AF38" s="496"/>
    </row>
    <row r="39" spans="2:32" ht="14.25">
      <c r="B39" s="280"/>
      <c r="C39" s="332"/>
      <c r="D39" s="267"/>
      <c r="E39" s="267"/>
      <c r="F39" s="267"/>
      <c r="G39" s="267"/>
      <c r="H39" s="267"/>
      <c r="I39" s="267"/>
      <c r="J39" s="267"/>
      <c r="K39" s="267"/>
      <c r="L39" s="267"/>
      <c r="M39" s="267"/>
      <c r="N39" s="281"/>
      <c r="O39" s="480"/>
      <c r="P39" s="279"/>
      <c r="Q39" s="267"/>
      <c r="R39" s="267"/>
      <c r="S39" s="267"/>
      <c r="T39" s="267"/>
      <c r="U39" s="333"/>
      <c r="V39" s="333"/>
      <c r="W39" s="333"/>
      <c r="X39" s="334"/>
      <c r="Y39" s="267">
        <v>17</v>
      </c>
      <c r="Z39" s="267" t="s">
        <v>109</v>
      </c>
      <c r="AA39" s="267"/>
      <c r="AB39" s="267"/>
      <c r="AC39" s="267"/>
      <c r="AD39" s="320" t="s">
        <v>56</v>
      </c>
      <c r="AE39" s="495"/>
      <c r="AF39" s="496"/>
    </row>
    <row r="40" spans="2:32">
      <c r="B40" s="280"/>
      <c r="D40" s="267"/>
      <c r="E40" s="267"/>
      <c r="F40" s="267"/>
      <c r="G40" s="267"/>
      <c r="H40" s="267"/>
      <c r="I40" s="267"/>
      <c r="J40" s="267"/>
      <c r="K40" s="267"/>
      <c r="L40" s="267"/>
      <c r="M40" s="267"/>
      <c r="N40" s="281"/>
      <c r="O40" s="480"/>
      <c r="P40" s="279"/>
      <c r="Q40" s="518" t="s">
        <v>110</v>
      </c>
      <c r="R40" s="518"/>
      <c r="S40" s="518"/>
      <c r="T40" s="320" t="s">
        <v>56</v>
      </c>
      <c r="U40" s="526">
        <f>SUM(U32:X38)</f>
        <v>71249</v>
      </c>
      <c r="V40" s="526"/>
      <c r="W40" s="526"/>
      <c r="X40" s="526"/>
      <c r="Y40" s="267">
        <v>18</v>
      </c>
      <c r="Z40" s="267" t="s">
        <v>111</v>
      </c>
      <c r="AA40" s="267"/>
      <c r="AB40" s="267"/>
      <c r="AC40" s="267"/>
      <c r="AD40" s="320" t="s">
        <v>56</v>
      </c>
      <c r="AE40" s="495"/>
      <c r="AF40" s="496"/>
    </row>
    <row r="41" spans="2:32">
      <c r="B41" s="280"/>
      <c r="D41" s="267"/>
      <c r="E41" s="267"/>
      <c r="F41" s="267"/>
      <c r="G41" s="267"/>
      <c r="H41" s="267"/>
      <c r="I41" s="267"/>
      <c r="J41" s="267"/>
      <c r="K41" s="267"/>
      <c r="L41" s="267"/>
      <c r="M41" s="267"/>
      <c r="N41" s="281"/>
      <c r="O41" s="480"/>
      <c r="P41" s="279"/>
      <c r="Q41" s="518" t="s">
        <v>112</v>
      </c>
      <c r="R41" s="518"/>
      <c r="S41" s="518"/>
      <c r="T41" s="320" t="s">
        <v>56</v>
      </c>
      <c r="U41" s="523">
        <f>'Intrest F47 Back'!X19</f>
        <v>0</v>
      </c>
      <c r="V41" s="523"/>
      <c r="W41" s="523"/>
      <c r="X41" s="523"/>
      <c r="Y41" s="267">
        <v>19</v>
      </c>
      <c r="Z41" s="267" t="s">
        <v>113</v>
      </c>
      <c r="AA41" s="267"/>
      <c r="AB41" s="267"/>
      <c r="AC41" s="267"/>
      <c r="AD41" s="320" t="s">
        <v>56</v>
      </c>
      <c r="AE41" s="495"/>
      <c r="AF41" s="496"/>
    </row>
    <row r="42" spans="2:32" ht="14.25">
      <c r="B42" s="280"/>
      <c r="C42" s="335"/>
      <c r="D42" s="267"/>
      <c r="E42" s="267"/>
      <c r="F42" s="267"/>
      <c r="G42" s="267"/>
      <c r="H42" s="267"/>
      <c r="I42" s="267"/>
      <c r="J42" s="267"/>
      <c r="K42" s="267"/>
      <c r="L42" s="267"/>
      <c r="M42" s="267"/>
      <c r="N42" s="281"/>
      <c r="O42" s="480"/>
      <c r="P42" s="279"/>
      <c r="Q42" s="518" t="s">
        <v>114</v>
      </c>
      <c r="R42" s="518"/>
      <c r="S42" s="518"/>
      <c r="T42" s="320" t="s">
        <v>56</v>
      </c>
      <c r="U42" s="524">
        <f>U40-U41</f>
        <v>71249</v>
      </c>
      <c r="V42" s="524"/>
      <c r="W42" s="524"/>
      <c r="X42" s="524"/>
      <c r="Y42" s="267">
        <v>20</v>
      </c>
      <c r="Z42" s="267" t="s">
        <v>115</v>
      </c>
      <c r="AA42" s="267"/>
      <c r="AB42" s="267"/>
      <c r="AC42" s="267"/>
      <c r="AD42" s="320" t="s">
        <v>56</v>
      </c>
      <c r="AE42" s="495">
        <v>0</v>
      </c>
      <c r="AF42" s="496"/>
    </row>
    <row r="43" spans="2:32">
      <c r="B43" s="280"/>
      <c r="D43" s="267"/>
      <c r="E43" s="267"/>
      <c r="F43" s="267"/>
      <c r="G43" s="267"/>
      <c r="H43" s="267"/>
      <c r="I43" s="267"/>
      <c r="J43" s="267"/>
      <c r="K43" s="267"/>
      <c r="L43" s="267"/>
      <c r="M43" s="267"/>
      <c r="N43" s="281"/>
      <c r="O43" s="480"/>
      <c r="P43" s="279"/>
      <c r="Q43" s="518" t="s">
        <v>116</v>
      </c>
      <c r="R43" s="518"/>
      <c r="S43" s="518"/>
      <c r="T43" s="518"/>
      <c r="U43" s="518"/>
      <c r="V43" s="267"/>
      <c r="W43" s="267"/>
      <c r="X43" s="329"/>
      <c r="Y43" s="267">
        <v>21</v>
      </c>
      <c r="Z43" s="267" t="str">
        <f>IF(PF_Typ&lt;&gt;"G.P.F",PF_Typ,"Z.P.P.F")</f>
        <v>C.P.S</v>
      </c>
      <c r="AA43" s="267"/>
      <c r="AB43" s="267"/>
      <c r="AC43" s="267"/>
      <c r="AD43" s="320" t="s">
        <v>56</v>
      </c>
      <c r="AE43" s="495">
        <f>'Intrest F47 Back'!L19</f>
        <v>0</v>
      </c>
      <c r="AF43" s="496"/>
    </row>
    <row r="44" spans="2:32" ht="14.25" customHeight="1">
      <c r="B44" s="280"/>
      <c r="D44" s="267"/>
      <c r="E44" s="267"/>
      <c r="F44" s="267"/>
      <c r="G44" s="267"/>
      <c r="H44" s="267"/>
      <c r="I44" s="267"/>
      <c r="K44" s="474" t="s">
        <v>67</v>
      </c>
      <c r="L44" s="474"/>
      <c r="M44" s="474"/>
      <c r="N44" s="281"/>
      <c r="O44" s="480"/>
      <c r="P44" s="279"/>
      <c r="Q44" s="536" t="str">
        <f>H17</f>
        <v xml:space="preserve"> Rupees Seventy one Thousand Two Hundred and Forty nine Only</v>
      </c>
      <c r="R44" s="536"/>
      <c r="S44" s="536"/>
      <c r="T44" s="536"/>
      <c r="U44" s="536"/>
      <c r="V44" s="536"/>
      <c r="W44" s="536"/>
      <c r="X44" s="536"/>
      <c r="Y44" s="267">
        <v>22</v>
      </c>
      <c r="Z44" s="267" t="s">
        <v>117</v>
      </c>
      <c r="AA44" s="267"/>
      <c r="AB44" s="267"/>
      <c r="AC44" s="267"/>
      <c r="AD44" s="320" t="s">
        <v>56</v>
      </c>
      <c r="AE44" s="495">
        <f>'Intrest F47 Back'!W19</f>
        <v>0</v>
      </c>
      <c r="AF44" s="496"/>
    </row>
    <row r="45" spans="2:32" ht="7.5" customHeight="1">
      <c r="B45" s="280"/>
      <c r="D45" s="267"/>
      <c r="E45" s="267"/>
      <c r="F45" s="267"/>
      <c r="G45" s="267"/>
      <c r="H45" s="267"/>
      <c r="I45" s="267"/>
      <c r="J45" s="336"/>
      <c r="K45" s="336"/>
      <c r="L45" s="267"/>
      <c r="M45" s="267"/>
      <c r="N45" s="281"/>
      <c r="O45" s="480"/>
      <c r="P45" s="279"/>
      <c r="Q45" s="536"/>
      <c r="R45" s="536"/>
      <c r="S45" s="536"/>
      <c r="T45" s="536"/>
      <c r="U45" s="536"/>
      <c r="V45" s="536"/>
      <c r="W45" s="536"/>
      <c r="X45" s="536"/>
      <c r="Y45" s="337"/>
      <c r="Z45" s="302"/>
      <c r="AA45" s="302"/>
      <c r="AB45" s="302"/>
      <c r="AC45" s="302"/>
      <c r="AD45" s="302"/>
      <c r="AE45" s="338"/>
      <c r="AF45" s="339"/>
    </row>
    <row r="46" spans="2:32" ht="14.25" customHeight="1">
      <c r="B46" s="280"/>
      <c r="D46" s="267"/>
      <c r="E46" s="267"/>
      <c r="F46" s="267"/>
      <c r="G46" s="267"/>
      <c r="H46" s="267"/>
      <c r="I46" s="267"/>
      <c r="J46" s="336"/>
      <c r="K46" s="336"/>
      <c r="L46" s="267"/>
      <c r="M46" s="267"/>
      <c r="N46" s="281"/>
      <c r="O46" s="480"/>
      <c r="P46" s="279"/>
      <c r="Q46" s="536"/>
      <c r="R46" s="536"/>
      <c r="S46" s="536"/>
      <c r="T46" s="536"/>
      <c r="U46" s="536"/>
      <c r="V46" s="536"/>
      <c r="W46" s="536"/>
      <c r="X46" s="536"/>
      <c r="Y46" s="537" t="s">
        <v>118</v>
      </c>
      <c r="Z46" s="537"/>
      <c r="AA46" s="537"/>
      <c r="AB46" s="537"/>
      <c r="AC46" s="537"/>
      <c r="AD46" s="340" t="s">
        <v>56</v>
      </c>
      <c r="AE46" s="538">
        <f>SUM(AE21:AF45)</f>
        <v>0</v>
      </c>
      <c r="AF46" s="539"/>
    </row>
    <row r="47" spans="2:32" ht="15.75" thickBot="1">
      <c r="B47" s="341"/>
      <c r="C47" s="342"/>
      <c r="D47" s="343"/>
      <c r="E47" s="343"/>
      <c r="F47" s="343"/>
      <c r="G47" s="343"/>
      <c r="H47" s="343"/>
      <c r="I47" s="343"/>
      <c r="J47" s="343"/>
      <c r="K47" s="343"/>
      <c r="L47" s="343"/>
      <c r="M47" s="343"/>
      <c r="N47" s="344"/>
      <c r="O47" s="480"/>
      <c r="P47" s="279"/>
      <c r="Q47" s="267"/>
      <c r="R47" s="267"/>
      <c r="S47" s="267"/>
      <c r="T47" s="267"/>
      <c r="U47" s="267"/>
      <c r="V47" s="267"/>
      <c r="W47" s="267"/>
      <c r="X47" s="329"/>
      <c r="Y47" s="527" t="s">
        <v>119</v>
      </c>
      <c r="Z47" s="527"/>
      <c r="AA47" s="527"/>
      <c r="AB47" s="527"/>
      <c r="AC47" s="527"/>
      <c r="AD47" s="320" t="s">
        <v>56</v>
      </c>
      <c r="AE47" s="528">
        <f>'Intrest F47 Back'!Z19</f>
        <v>0</v>
      </c>
      <c r="AF47" s="529"/>
    </row>
    <row r="48" spans="2:32" ht="17.25" customHeight="1">
      <c r="B48" s="280"/>
      <c r="C48" s="530" t="s">
        <v>120</v>
      </c>
      <c r="D48" s="530"/>
      <c r="E48" s="530"/>
      <c r="F48" s="530"/>
      <c r="G48" s="530"/>
      <c r="H48" s="530"/>
      <c r="I48" s="530"/>
      <c r="J48" s="530"/>
      <c r="K48" s="530"/>
      <c r="L48" s="530"/>
      <c r="M48" s="530"/>
      <c r="N48" s="531"/>
      <c r="O48" s="480"/>
      <c r="P48" s="279"/>
      <c r="Q48" s="267"/>
      <c r="R48" s="267"/>
      <c r="S48" s="267"/>
      <c r="T48" s="267"/>
      <c r="U48" s="267"/>
      <c r="V48" s="267"/>
      <c r="W48" s="267"/>
      <c r="X48" s="329"/>
      <c r="Y48" s="267"/>
      <c r="Z48" s="267"/>
      <c r="AA48" s="267"/>
      <c r="AB48" s="267"/>
      <c r="AC48" s="267"/>
      <c r="AD48" s="267"/>
      <c r="AE48" s="267"/>
      <c r="AF48" s="281"/>
    </row>
    <row r="49" spans="2:32">
      <c r="B49" s="280"/>
      <c r="D49" s="267"/>
      <c r="E49" s="267"/>
      <c r="F49" s="267"/>
      <c r="G49" s="267"/>
      <c r="H49" s="267"/>
      <c r="I49" s="267"/>
      <c r="J49" s="267"/>
      <c r="K49" s="267"/>
      <c r="L49" s="267"/>
      <c r="M49" s="267"/>
      <c r="N49" s="281"/>
      <c r="O49" s="480"/>
      <c r="P49" s="279"/>
      <c r="Q49" s="267"/>
      <c r="R49" s="267"/>
      <c r="S49" s="267"/>
      <c r="T49" s="267"/>
      <c r="U49" s="267"/>
      <c r="V49" s="267"/>
      <c r="W49" s="267"/>
      <c r="X49" s="329"/>
      <c r="Y49" s="267"/>
      <c r="Z49" s="267"/>
      <c r="AA49" s="267"/>
      <c r="AB49" s="267"/>
      <c r="AC49" s="267"/>
      <c r="AD49" s="532"/>
      <c r="AE49" s="532"/>
      <c r="AF49" s="532"/>
    </row>
    <row r="50" spans="2:32">
      <c r="B50" s="280"/>
      <c r="D50" s="267"/>
      <c r="E50" s="267"/>
      <c r="F50" s="267"/>
      <c r="G50" s="267"/>
      <c r="H50" s="267"/>
      <c r="I50" s="267"/>
      <c r="J50" s="267"/>
      <c r="K50" s="267"/>
      <c r="L50" s="267"/>
      <c r="M50" s="267"/>
      <c r="N50" s="281"/>
      <c r="O50" s="480"/>
      <c r="P50" s="279"/>
      <c r="Q50" s="533" t="s">
        <v>121</v>
      </c>
      <c r="R50" s="533"/>
      <c r="S50" s="533"/>
      <c r="T50" s="533"/>
      <c r="U50" s="533"/>
      <c r="V50" s="533"/>
      <c r="W50" s="533"/>
      <c r="X50" s="533"/>
      <c r="Y50" s="533"/>
      <c r="Z50" s="533"/>
      <c r="AA50" s="533"/>
      <c r="AB50" s="533"/>
      <c r="AC50" s="533"/>
      <c r="AD50" s="533"/>
      <c r="AE50" s="533"/>
      <c r="AF50" s="533"/>
    </row>
    <row r="51" spans="2:32" ht="7.5" customHeight="1">
      <c r="B51" s="280"/>
      <c r="D51" s="267"/>
      <c r="E51" s="267"/>
      <c r="F51" s="267"/>
      <c r="G51" s="267"/>
      <c r="H51" s="267"/>
      <c r="I51" s="267"/>
      <c r="J51" s="267"/>
      <c r="K51" s="267"/>
      <c r="L51" s="267"/>
      <c r="M51" s="267"/>
      <c r="N51" s="281"/>
      <c r="O51" s="480"/>
      <c r="P51" s="279"/>
      <c r="Q51" s="267"/>
      <c r="R51" s="267"/>
      <c r="S51" s="267"/>
      <c r="T51" s="267"/>
      <c r="U51" s="267"/>
      <c r="V51" s="267"/>
      <c r="W51" s="267"/>
      <c r="X51" s="267"/>
      <c r="Y51" s="267"/>
      <c r="Z51" s="267"/>
      <c r="AA51" s="267"/>
      <c r="AB51" s="267"/>
      <c r="AC51" s="267"/>
      <c r="AD51" s="267"/>
      <c r="AE51" s="267"/>
      <c r="AF51" s="281"/>
    </row>
    <row r="52" spans="2:32" ht="14.25" customHeight="1">
      <c r="B52" s="280"/>
      <c r="D52" s="267"/>
      <c r="E52" s="267"/>
      <c r="F52" s="267"/>
      <c r="G52" s="267"/>
      <c r="H52" s="267"/>
      <c r="I52" s="267"/>
      <c r="J52" s="267"/>
      <c r="K52" s="267"/>
      <c r="L52" s="267"/>
      <c r="M52" s="267"/>
      <c r="N52" s="281"/>
      <c r="O52" s="480"/>
      <c r="P52" s="279"/>
      <c r="Q52" s="345" t="s">
        <v>122</v>
      </c>
      <c r="R52" s="534"/>
      <c r="S52" s="534"/>
      <c r="T52" s="534"/>
      <c r="U52" s="285"/>
      <c r="V52" s="285"/>
      <c r="W52" s="285"/>
      <c r="X52" s="285"/>
      <c r="Y52" s="535"/>
      <c r="Z52" s="535"/>
      <c r="AA52" s="535"/>
      <c r="AB52" s="535"/>
      <c r="AC52" s="535"/>
      <c r="AD52" s="535"/>
      <c r="AE52" s="535"/>
      <c r="AF52" s="535"/>
    </row>
    <row r="53" spans="2:32" ht="9.75" customHeight="1">
      <c r="B53" s="280"/>
      <c r="D53" s="267"/>
      <c r="E53" s="267"/>
      <c r="F53" s="267"/>
      <c r="G53" s="267"/>
      <c r="H53" s="267"/>
      <c r="I53" s="267"/>
      <c r="J53" s="267"/>
      <c r="K53" s="267"/>
      <c r="L53" s="267"/>
      <c r="M53" s="267"/>
      <c r="N53" s="281"/>
      <c r="O53" s="480"/>
      <c r="P53" s="279"/>
      <c r="Q53" s="345"/>
      <c r="R53" s="346"/>
      <c r="S53" s="346"/>
      <c r="T53" s="346"/>
      <c r="U53" s="267"/>
      <c r="V53" s="267"/>
      <c r="W53" s="267"/>
      <c r="X53" s="267"/>
      <c r="Y53" s="347"/>
      <c r="Z53" s="347"/>
      <c r="AA53" s="347"/>
      <c r="AB53" s="347"/>
      <c r="AC53" s="347"/>
      <c r="AD53" s="347"/>
      <c r="AE53" s="347"/>
      <c r="AF53" s="348"/>
    </row>
    <row r="54" spans="2:32" ht="12" customHeight="1">
      <c r="B54" s="280"/>
      <c r="D54" s="267"/>
      <c r="E54" s="267"/>
      <c r="F54" s="267"/>
      <c r="G54" s="267"/>
      <c r="H54" s="267"/>
      <c r="I54" s="267"/>
      <c r="J54" s="267"/>
      <c r="K54" s="267"/>
      <c r="L54" s="267"/>
      <c r="M54" s="267"/>
      <c r="N54" s="281"/>
      <c r="O54" s="480"/>
      <c r="P54" s="279"/>
      <c r="Q54" s="285"/>
      <c r="R54" s="285"/>
      <c r="S54" s="285"/>
      <c r="T54" s="285"/>
      <c r="U54" s="285"/>
      <c r="V54" s="285"/>
      <c r="W54" s="285"/>
      <c r="X54" s="285"/>
      <c r="Y54" s="285"/>
      <c r="Z54" s="285"/>
      <c r="AA54" s="285"/>
      <c r="AB54" s="285"/>
      <c r="AC54" s="285"/>
      <c r="AD54" s="285"/>
      <c r="AE54" s="267" t="s">
        <v>123</v>
      </c>
      <c r="AF54" s="281"/>
    </row>
    <row r="55" spans="2:32" s="267" customFormat="1" ht="14.25" customHeight="1">
      <c r="B55" s="280"/>
      <c r="C55" s="266"/>
      <c r="N55" s="281"/>
      <c r="O55" s="480"/>
      <c r="P55" s="279"/>
      <c r="Q55" s="345"/>
      <c r="AE55" s="345"/>
      <c r="AF55" s="281"/>
    </row>
    <row r="56" spans="2:32" ht="12" customHeight="1">
      <c r="B56" s="280"/>
      <c r="D56" s="267"/>
      <c r="E56" s="267"/>
      <c r="F56" s="267"/>
      <c r="G56" s="267"/>
      <c r="H56" s="267"/>
      <c r="I56" s="267"/>
      <c r="J56" s="267"/>
      <c r="K56" s="267"/>
      <c r="L56" s="267"/>
      <c r="M56" s="267"/>
      <c r="N56" s="281"/>
      <c r="O56" s="480"/>
      <c r="P56" s="279"/>
      <c r="Q56" s="345" t="s">
        <v>70</v>
      </c>
      <c r="R56" s="302"/>
      <c r="S56" s="302"/>
      <c r="T56" s="302"/>
      <c r="U56" s="302"/>
      <c r="V56" s="302"/>
      <c r="W56" s="302"/>
      <c r="X56" s="302"/>
      <c r="Y56" s="302"/>
      <c r="Z56" s="302"/>
      <c r="AA56" s="302"/>
      <c r="AB56" s="302"/>
      <c r="AC56" s="302"/>
      <c r="AD56" s="345" t="s">
        <v>124</v>
      </c>
      <c r="AF56" s="281"/>
    </row>
    <row r="57" spans="2:32" ht="12.75" customHeight="1">
      <c r="B57" s="280"/>
      <c r="D57" s="267"/>
      <c r="E57" s="267"/>
      <c r="F57" s="267"/>
      <c r="G57" s="267"/>
      <c r="H57" s="267"/>
      <c r="I57" s="267"/>
      <c r="J57" s="267"/>
      <c r="K57" s="267"/>
      <c r="L57" s="267"/>
      <c r="M57" s="267"/>
      <c r="N57" s="281"/>
      <c r="O57" s="480"/>
      <c r="P57" s="279"/>
      <c r="Q57" s="267"/>
      <c r="R57" s="267"/>
      <c r="S57" s="267"/>
      <c r="T57" s="267"/>
      <c r="U57" s="267"/>
      <c r="V57" s="267"/>
      <c r="W57" s="267"/>
      <c r="X57" s="267"/>
      <c r="Y57" s="267"/>
      <c r="Z57" s="267"/>
      <c r="AA57" s="267"/>
      <c r="AB57" s="267"/>
      <c r="AC57" s="267"/>
      <c r="AD57" s="267"/>
      <c r="AE57" s="267"/>
      <c r="AF57" s="281"/>
    </row>
    <row r="58" spans="2:32" ht="15" customHeight="1">
      <c r="B58" s="280"/>
      <c r="D58" s="267"/>
      <c r="E58" s="267"/>
      <c r="F58" s="267"/>
      <c r="G58" s="267"/>
      <c r="H58" s="267"/>
      <c r="I58" s="267"/>
      <c r="J58" s="267"/>
      <c r="K58" s="267"/>
      <c r="L58" s="267"/>
      <c r="M58" s="267"/>
      <c r="N58" s="281"/>
      <c r="O58" s="480"/>
      <c r="P58" s="279"/>
      <c r="Q58" s="267"/>
      <c r="R58" s="345" t="s">
        <v>125</v>
      </c>
      <c r="S58" s="302"/>
      <c r="T58" s="302"/>
      <c r="U58" s="302"/>
      <c r="V58" s="302"/>
      <c r="W58" s="302"/>
      <c r="X58" s="545"/>
      <c r="Y58" s="545"/>
      <c r="Z58" s="545"/>
      <c r="AA58" s="545"/>
      <c r="AB58" s="545"/>
      <c r="AC58" s="545"/>
      <c r="AD58" s="545"/>
      <c r="AE58" s="545"/>
      <c r="AF58" s="545"/>
    </row>
    <row r="59" spans="2:32" ht="15" customHeight="1">
      <c r="B59" s="280"/>
      <c r="D59" s="267"/>
      <c r="E59" s="267"/>
      <c r="F59" s="267"/>
      <c r="G59" s="267"/>
      <c r="H59" s="267"/>
      <c r="I59" s="267"/>
      <c r="J59" s="267"/>
      <c r="K59" s="267"/>
      <c r="L59" s="267"/>
      <c r="M59" s="267"/>
      <c r="N59" s="281"/>
      <c r="P59" s="280"/>
      <c r="Q59" s="267"/>
      <c r="R59" s="321" t="s">
        <v>126</v>
      </c>
      <c r="S59" s="302"/>
      <c r="T59" s="302"/>
      <c r="U59" s="302"/>
      <c r="V59" s="302"/>
      <c r="W59" s="302"/>
      <c r="X59" s="546"/>
      <c r="Y59" s="546"/>
      <c r="Z59" s="546"/>
      <c r="AA59" s="546"/>
      <c r="AB59" s="546"/>
      <c r="AC59" s="546"/>
      <c r="AD59" s="546"/>
      <c r="AE59" s="546"/>
      <c r="AF59" s="546"/>
    </row>
    <row r="60" spans="2:32" ht="15" customHeight="1">
      <c r="B60" s="280"/>
      <c r="D60" s="267"/>
      <c r="E60" s="267"/>
      <c r="F60" s="267"/>
      <c r="G60" s="267"/>
      <c r="H60" s="267"/>
      <c r="I60" s="267"/>
      <c r="J60" s="267"/>
      <c r="K60" s="267"/>
      <c r="L60" s="267"/>
      <c r="M60" s="267"/>
      <c r="N60" s="281"/>
      <c r="P60" s="280"/>
      <c r="Q60" s="267"/>
      <c r="R60" s="321" t="s">
        <v>127</v>
      </c>
      <c r="S60" s="302"/>
      <c r="T60" s="302"/>
      <c r="U60" s="302"/>
      <c r="V60" s="302"/>
      <c r="W60" s="302"/>
      <c r="X60" s="267"/>
      <c r="Y60" s="267"/>
      <c r="Z60" s="267"/>
      <c r="AA60" s="267"/>
      <c r="AB60" s="267"/>
      <c r="AC60" s="267"/>
      <c r="AD60" s="267"/>
      <c r="AE60" s="267"/>
      <c r="AF60" s="281"/>
    </row>
    <row r="61" spans="2:32" ht="15" customHeight="1">
      <c r="B61" s="280"/>
      <c r="D61" s="267"/>
      <c r="E61" s="267"/>
      <c r="F61" s="267"/>
      <c r="G61" s="267"/>
      <c r="H61" s="267"/>
      <c r="I61" s="267"/>
      <c r="J61" s="267"/>
      <c r="K61" s="267"/>
      <c r="L61" s="267"/>
      <c r="M61" s="267"/>
      <c r="N61" s="281"/>
      <c r="P61" s="280"/>
      <c r="Q61" s="267"/>
      <c r="R61" s="321"/>
      <c r="S61" s="267"/>
      <c r="T61" s="267"/>
      <c r="U61" s="267"/>
      <c r="V61" s="267"/>
      <c r="W61" s="267"/>
      <c r="X61" s="267"/>
      <c r="Y61" s="267"/>
      <c r="Z61" s="267"/>
      <c r="AA61" s="267"/>
      <c r="AB61" s="267"/>
      <c r="AC61" s="267"/>
      <c r="AD61" s="267"/>
      <c r="AE61" s="267"/>
      <c r="AF61" s="281"/>
    </row>
    <row r="62" spans="2:32" ht="15" customHeight="1">
      <c r="B62" s="280"/>
      <c r="D62" s="267"/>
      <c r="E62" s="267"/>
      <c r="F62" s="267"/>
      <c r="G62" s="267"/>
      <c r="H62" s="267"/>
      <c r="I62" s="267"/>
      <c r="J62" s="267"/>
      <c r="K62" s="267"/>
      <c r="L62" s="267"/>
      <c r="M62" s="267"/>
      <c r="N62" s="281"/>
      <c r="P62" s="280"/>
      <c r="Q62" s="267"/>
      <c r="R62" s="321"/>
      <c r="S62" s="327"/>
      <c r="T62" s="327"/>
      <c r="U62" s="327"/>
      <c r="V62" s="327"/>
      <c r="W62" s="327"/>
      <c r="AB62" s="267"/>
      <c r="AC62" s="267"/>
      <c r="AD62" s="267"/>
      <c r="AE62" s="267"/>
      <c r="AF62" s="281"/>
    </row>
    <row r="63" spans="2:32">
      <c r="B63" s="280"/>
      <c r="D63" s="267"/>
      <c r="E63" s="267"/>
      <c r="F63" s="267"/>
      <c r="G63" s="267"/>
      <c r="H63" s="267"/>
      <c r="I63" s="267"/>
      <c r="J63" s="267"/>
      <c r="K63" s="267"/>
      <c r="L63" s="267"/>
      <c r="M63" s="267"/>
      <c r="N63" s="281"/>
      <c r="P63" s="280"/>
      <c r="Q63" s="267"/>
      <c r="R63" s="267"/>
      <c r="S63" s="267"/>
      <c r="T63" s="267"/>
      <c r="U63" s="267"/>
      <c r="V63" s="267"/>
      <c r="W63" s="267"/>
      <c r="Y63" s="321" t="s">
        <v>128</v>
      </c>
      <c r="Z63" s="321"/>
      <c r="AA63" s="321"/>
      <c r="AB63" s="267"/>
      <c r="AC63" s="267"/>
      <c r="AD63" s="267"/>
      <c r="AE63" s="267"/>
      <c r="AF63" s="281"/>
    </row>
    <row r="64" spans="2:32">
      <c r="B64" s="280"/>
      <c r="D64" s="267"/>
      <c r="E64" s="267"/>
      <c r="F64" s="267"/>
      <c r="G64" s="267"/>
      <c r="H64" s="267"/>
      <c r="I64" s="267"/>
      <c r="J64" s="267"/>
      <c r="K64" s="267"/>
      <c r="L64" s="267"/>
      <c r="M64" s="267"/>
      <c r="N64" s="281"/>
      <c r="P64" s="280"/>
      <c r="Q64" s="267"/>
      <c r="R64" s="267"/>
      <c r="S64" s="267"/>
      <c r="T64" s="267"/>
      <c r="U64" s="267"/>
      <c r="V64" s="267"/>
      <c r="W64" s="267"/>
      <c r="X64" s="267"/>
      <c r="Y64" s="267"/>
      <c r="Z64" s="267"/>
      <c r="AA64" s="267"/>
      <c r="AB64" s="267"/>
      <c r="AC64" s="267"/>
      <c r="AD64" s="267"/>
      <c r="AE64" s="267"/>
      <c r="AF64" s="281"/>
    </row>
    <row r="65" spans="2:32">
      <c r="B65" s="280"/>
      <c r="D65" s="267"/>
      <c r="E65" s="267"/>
      <c r="F65" s="267"/>
      <c r="G65" s="267"/>
      <c r="H65" s="267"/>
      <c r="I65" s="267"/>
      <c r="J65" s="267"/>
      <c r="K65" s="267"/>
      <c r="L65" s="267"/>
      <c r="M65" s="267"/>
      <c r="N65" s="281"/>
      <c r="P65" s="280"/>
      <c r="Q65" s="267"/>
      <c r="R65" s="267"/>
      <c r="S65" s="267"/>
      <c r="T65" s="267"/>
      <c r="U65" s="267"/>
      <c r="V65" s="267"/>
      <c r="W65" s="267"/>
      <c r="X65" s="267"/>
      <c r="Y65" s="267"/>
      <c r="Z65" s="267"/>
      <c r="AA65" s="267"/>
      <c r="AB65" s="267"/>
      <c r="AC65" s="267"/>
      <c r="AD65" s="267"/>
      <c r="AE65" s="267"/>
      <c r="AF65" s="281"/>
    </row>
    <row r="66" spans="2:32" ht="15.75" thickBot="1">
      <c r="B66" s="341"/>
      <c r="C66" s="342"/>
      <c r="D66" s="343"/>
      <c r="E66" s="343"/>
      <c r="F66" s="343"/>
      <c r="G66" s="343"/>
      <c r="H66" s="343"/>
      <c r="I66" s="343"/>
      <c r="J66" s="343"/>
      <c r="K66" s="343"/>
      <c r="L66" s="343"/>
      <c r="M66" s="343"/>
      <c r="N66" s="344"/>
      <c r="P66" s="341"/>
      <c r="Q66" s="343"/>
      <c r="R66" s="343"/>
      <c r="S66" s="343"/>
      <c r="T66" s="343"/>
      <c r="U66" s="343"/>
      <c r="V66" s="343"/>
      <c r="W66" s="343"/>
      <c r="X66" s="343"/>
      <c r="Y66" s="343"/>
      <c r="Z66" s="343"/>
      <c r="AA66" s="343"/>
      <c r="AB66" s="343"/>
      <c r="AC66" s="343"/>
      <c r="AD66" s="343"/>
      <c r="AE66" s="343"/>
      <c r="AF66" s="344"/>
    </row>
    <row r="90" spans="1:5" hidden="1"/>
    <row r="91" spans="1:5" hidden="1"/>
    <row r="92" spans="1:5" hidden="1"/>
    <row r="93" spans="1:5" ht="76.5" hidden="1" customHeight="1">
      <c r="A93" s="349" t="s">
        <v>129</v>
      </c>
      <c r="B93" s="547" t="s">
        <v>130</v>
      </c>
      <c r="C93" s="548"/>
      <c r="D93" s="350" t="s">
        <v>131</v>
      </c>
      <c r="E93" s="351" t="s">
        <v>132</v>
      </c>
    </row>
    <row r="94" spans="1:5" hidden="1">
      <c r="A94" s="352">
        <v>1</v>
      </c>
      <c r="B94" s="353" t="s">
        <v>133</v>
      </c>
      <c r="C94" s="354"/>
      <c r="D94" s="355">
        <f>U42</f>
        <v>71249</v>
      </c>
      <c r="E94" s="356" t="str">
        <f>" Rupees " &amp; IF(D94=0,"Zero",IF(D94&gt;0,TRIM(CONCATENATE(A119,A120,B119,B120,D119,D120,IF(AND(D94&gt;100,G118=6)," and ",""),E119)),"")) &amp; " Only"</f>
        <v xml:space="preserve"> Rupees Seventy one Thousand Two Hundred and Forty nine Only</v>
      </c>
    </row>
    <row r="95" spans="1:5" hidden="1">
      <c r="A95" s="352">
        <v>2</v>
      </c>
      <c r="B95" s="353" t="s">
        <v>134</v>
      </c>
      <c r="C95" s="354"/>
      <c r="D95" s="357">
        <f>AE23</f>
        <v>0</v>
      </c>
      <c r="E95" s="356" t="str">
        <f>" Rupees " &amp; IF(D95=0,"Zero",IF(D95&gt;0,TRIM(CONCATENATE(A127,A128,B127,B128,D127,D128,IF(AND(D95&gt;100,G126=6)," and ",""),E127)),"")) &amp; " Only"</f>
        <v xml:space="preserve"> Rupees Zero Only</v>
      </c>
    </row>
    <row r="96" spans="1:5" hidden="1">
      <c r="A96" s="352">
        <v>3</v>
      </c>
      <c r="B96" s="353" t="s">
        <v>135</v>
      </c>
      <c r="C96" s="354"/>
      <c r="D96" s="358">
        <f>AE24</f>
        <v>0</v>
      </c>
      <c r="E96" s="356" t="str">
        <f>" Rupees " &amp; IF(D96=0,"Zero",IF(D96&gt;0,TRIM(CONCATENATE(A131,A132,B131,B132,D131,D132,IF(AND(D96&gt;100,G130=6)," and ",""),E131)),"")) &amp; " Only"</f>
        <v xml:space="preserve"> Rupees Zero Only</v>
      </c>
    </row>
    <row r="97" spans="1:5" hidden="1">
      <c r="A97" s="352">
        <v>4</v>
      </c>
      <c r="B97" s="353" t="s">
        <v>346</v>
      </c>
      <c r="C97" s="354"/>
      <c r="D97" s="358">
        <f>AE43</f>
        <v>0</v>
      </c>
      <c r="E97" s="356" t="str">
        <f>" Rupees " &amp; IF(D97=0,"Zero",IF(D97&gt;0,TRIM(CONCATENATE(A135,A136,B135,B136,D135,D136,IF(AND(D97&gt;100,G134=6)," and ",""),E135)),"")) &amp; " Only"</f>
        <v xml:space="preserve"> Rupees Zero Only</v>
      </c>
    </row>
    <row r="98" spans="1:5" hidden="1">
      <c r="A98" s="352">
        <v>5</v>
      </c>
      <c r="B98" s="353" t="s">
        <v>136</v>
      </c>
      <c r="C98" s="354"/>
      <c r="D98" s="359">
        <f>'Intrest F47 Back'!AA19</f>
        <v>71249</v>
      </c>
      <c r="E98" s="356" t="str">
        <f>" Rupees " &amp; IF(D98=0,"Zero",IF(D98&gt;0,TRIM(CONCATENATE(A139,A140,B139,B140,D139,D140,IF(AND(D98&gt;100,G138=6)," and ",""),E139)),"")) &amp; " Only"</f>
        <v xml:space="preserve"> Rupees Seventy one Thousand Two Hundred and Forty nine Only</v>
      </c>
    </row>
    <row r="99" spans="1:5" hidden="1">
      <c r="A99" s="352">
        <v>6</v>
      </c>
      <c r="B99" s="353" t="s">
        <v>137</v>
      </c>
      <c r="C99" s="354"/>
      <c r="D99" s="359">
        <f>D94+1</f>
        <v>71250</v>
      </c>
      <c r="E99" s="356" t="str">
        <f>"Under Rupees " &amp; IF(D99=0,"Zero",IF(D99&gt;0,TRIM(CONCATENATE(A123,A124,B123,B124,D123,D125,IF(AND(D99&gt;100,G122=6)," and ",""),E123)),"")) &amp; " Only"</f>
        <v>Under Rupees Seventy one Thousand Two and Fifty Only</v>
      </c>
    </row>
    <row r="100" spans="1:5" ht="15" hidden="1" customHeight="1">
      <c r="A100" s="352">
        <v>7</v>
      </c>
      <c r="B100" s="543" t="s">
        <v>339</v>
      </c>
      <c r="C100" s="544"/>
      <c r="D100" s="357">
        <f>Annexure!G28</f>
        <v>108405</v>
      </c>
      <c r="E100" s="356" t="str">
        <f>" Rupees " &amp; IF(D100=0,"Zero",IF(D100&gt;0,TRIM(CONCATENATE(A143,A144,B143,B144,D143,D144,IF(AND(D100&gt;100,G142=6)," and ",""),E143)),"")) &amp; " Only"</f>
        <v xml:space="preserve"> Rupees One Lakh Eight Thousand Four Hundred and Five Only</v>
      </c>
    </row>
    <row r="101" spans="1:5" ht="15" hidden="1" customHeight="1">
      <c r="A101" s="352">
        <v>8</v>
      </c>
      <c r="B101" s="543" t="s">
        <v>340</v>
      </c>
      <c r="C101" s="544"/>
      <c r="D101" s="359">
        <f>'Intrest Abstract'!H27</f>
        <v>71249</v>
      </c>
      <c r="E101" s="360" t="str">
        <f>" Rupees " &amp; IF(D101=0,"Zero",IF(D101&gt;0,TRIM(CONCATENATE(A147,A148,B147,B148,D147,D148,IF(AND(D101&gt;100,G147=6)," and ",""),E147)),"")) &amp; " Only"</f>
        <v xml:space="preserve"> Rupees Seventy one Thousand Two Hundred Forty nine Only</v>
      </c>
    </row>
    <row r="102" spans="1:5" hidden="1"/>
    <row r="103" spans="1:5" hidden="1"/>
    <row r="104" spans="1:5" hidden="1"/>
    <row r="105" spans="1:5" hidden="1"/>
    <row r="106" spans="1:5" hidden="1"/>
    <row r="107" spans="1:5" hidden="1"/>
    <row r="108" spans="1:5" hidden="1"/>
    <row r="109" spans="1:5" hidden="1"/>
    <row r="110" spans="1:5" hidden="1"/>
    <row r="111" spans="1:5" hidden="1"/>
    <row r="112" spans="1:5" hidden="1"/>
    <row r="113" spans="1:7" hidden="1"/>
    <row r="114" spans="1:7" hidden="1"/>
    <row r="115" spans="1:7" hidden="1"/>
    <row r="116" spans="1:7" hidden="1"/>
    <row r="117" spans="1:7" ht="14.25" hidden="1">
      <c r="A117" s="549" t="s">
        <v>133</v>
      </c>
      <c r="B117" s="550"/>
      <c r="C117" s="550"/>
      <c r="D117" s="550"/>
      <c r="E117" s="550"/>
      <c r="F117" s="550"/>
      <c r="G117" s="550"/>
    </row>
    <row r="118" spans="1:7" ht="15.75" hidden="1">
      <c r="A118" s="361">
        <f>INT(D94/100000)</f>
        <v>0</v>
      </c>
      <c r="B118" s="362">
        <f>INT(D94/1000-A118*100)</f>
        <v>71</v>
      </c>
      <c r="C118" s="361"/>
      <c r="D118" s="361">
        <f>INT(D94/100-A118*1000-B118*10)</f>
        <v>2</v>
      </c>
      <c r="E118" s="363">
        <f>INT(D94-A118*100000-B118*1000-D118*100)</f>
        <v>49</v>
      </c>
      <c r="F118" s="364">
        <f>IF(AND(D118=0,E118=0),1,2)</f>
        <v>2</v>
      </c>
      <c r="G118" s="361">
        <f>IF(OR(F118=1,F119=3),5,6)</f>
        <v>6</v>
      </c>
    </row>
    <row r="119" spans="1:7" ht="14.25" hidden="1">
      <c r="A119" s="361" t="str">
        <f>IF(A118=0,"",LOOKUP(A118,$A$163:$A$261,$B$163:$B$261))</f>
        <v/>
      </c>
      <c r="B119" s="361" t="str">
        <f>IF(B118=0,"",LOOKUP(B118,$A$163:$A$261,$B$163:$B$261))</f>
        <v>Seventy one</v>
      </c>
      <c r="C119" s="361"/>
      <c r="D119" s="361" t="str">
        <f>IF(D118=0,"",LOOKUP(D118,$A$163:$A$261,$B$163:$B$261))</f>
        <v>Two</v>
      </c>
      <c r="E119" s="363" t="str">
        <f>IF(E118=0,"",LOOKUP(E118,$A$163:$A$261,$B$163:$B$261))</f>
        <v>Forty nine</v>
      </c>
      <c r="F119" s="364">
        <f>IF(E118=0,3,4)</f>
        <v>4</v>
      </c>
      <c r="G119" s="361"/>
    </row>
    <row r="120" spans="1:7" ht="15.75" hidden="1">
      <c r="A120" s="361" t="str">
        <f>IF(A118&gt;1," Lakhs ",IF(A118&gt;0," Lakh ",""))</f>
        <v/>
      </c>
      <c r="B120" s="362" t="str">
        <f>IF(B118&gt;0," Thousand ","")</f>
        <v xml:space="preserve"> Thousand </v>
      </c>
      <c r="C120" s="361"/>
      <c r="D120" s="361" t="str">
        <f>IF(D118&gt;0," Hundred ","")</f>
        <v xml:space="preserve"> Hundred </v>
      </c>
      <c r="E120" s="363"/>
      <c r="F120" s="364"/>
      <c r="G120" s="361"/>
    </row>
    <row r="121" spans="1:7" ht="14.25" hidden="1">
      <c r="A121" s="549" t="s">
        <v>137</v>
      </c>
      <c r="B121" s="550"/>
      <c r="C121" s="550"/>
      <c r="D121" s="550"/>
      <c r="E121" s="550"/>
      <c r="F121" s="550"/>
      <c r="G121" s="550"/>
    </row>
    <row r="122" spans="1:7" ht="15.75" hidden="1">
      <c r="A122" s="361">
        <f>INT(D99/100000)</f>
        <v>0</v>
      </c>
      <c r="B122" s="362">
        <f>INT(D99/1000-A122*100)</f>
        <v>71</v>
      </c>
      <c r="C122" s="361"/>
      <c r="D122" s="361">
        <f>INT(D99/100-A122*1000-B122*10)</f>
        <v>2</v>
      </c>
      <c r="E122" s="363">
        <f>INT(D99-A122*100000-B122*1000-D122*100)</f>
        <v>50</v>
      </c>
      <c r="F122" s="364">
        <f>IF(AND(D122=0,E122=0),1,2)</f>
        <v>2</v>
      </c>
      <c r="G122" s="361">
        <f>IF(OR(F122=1,F123=3),5,6)</f>
        <v>6</v>
      </c>
    </row>
    <row r="123" spans="1:7" ht="14.25" hidden="1">
      <c r="A123" s="361" t="str">
        <f>IF(A122=0,"",LOOKUP(A122,$A$163:$A$261,$B$163:$B$261))</f>
        <v/>
      </c>
      <c r="B123" s="361" t="str">
        <f>IF(B122=0,"",LOOKUP(B122,$A$163:$A$261,$B$163:$B$261))</f>
        <v>Seventy one</v>
      </c>
      <c r="C123" s="361"/>
      <c r="D123" s="361" t="str">
        <f>IF(D122=0,"",LOOKUP(D122,$A$163:$A$261,$B$163:$B$261))</f>
        <v>Two</v>
      </c>
      <c r="E123" s="363" t="str">
        <f>IF(E122=0,"",LOOKUP(E122,$A$163:$A$261,$B$163:$B$261))</f>
        <v>Fifty</v>
      </c>
      <c r="F123" s="364">
        <f>IF(E122=0,3,4)</f>
        <v>4</v>
      </c>
      <c r="G123" s="361"/>
    </row>
    <row r="124" spans="1:7" ht="15.75" hidden="1">
      <c r="A124" s="361" t="str">
        <f>IF(A122&gt;1," Lakhs ",IF(A122&gt;0," Lakh ",""))</f>
        <v/>
      </c>
      <c r="B124" s="362" t="str">
        <f>IF(B122&gt;0," Thousand ","")</f>
        <v xml:space="preserve"> Thousand </v>
      </c>
      <c r="C124" s="361"/>
      <c r="D124" s="361" t="str">
        <f>IF(D122&gt;0," Hundred ","")</f>
        <v xml:space="preserve"> Hundred </v>
      </c>
      <c r="E124" s="363"/>
      <c r="F124" s="364"/>
      <c r="G124" s="361"/>
    </row>
    <row r="125" spans="1:7" ht="14.25" hidden="1">
      <c r="A125" s="540" t="s">
        <v>138</v>
      </c>
      <c r="B125" s="541"/>
      <c r="C125" s="541"/>
      <c r="D125" s="541"/>
      <c r="E125" s="541"/>
      <c r="F125" s="541"/>
      <c r="G125" s="541"/>
    </row>
    <row r="126" spans="1:7" ht="15.75" hidden="1">
      <c r="A126" s="361">
        <f>INT(D95/100000)</f>
        <v>0</v>
      </c>
      <c r="B126" s="362">
        <f>INT(D95/1000-A126*100)</f>
        <v>0</v>
      </c>
      <c r="C126" s="361"/>
      <c r="D126" s="361">
        <f>INT(D95/100-A126*1000-B126*10)</f>
        <v>0</v>
      </c>
      <c r="E126" s="363">
        <f>INT(D95-A126*100000-B126*1000-D126*100)</f>
        <v>0</v>
      </c>
      <c r="F126" s="364">
        <f>IF(AND(D126=0,E126=0),1,2)</f>
        <v>1</v>
      </c>
      <c r="G126" s="361">
        <f>IF(OR(F126=1,F127=3),5,6)</f>
        <v>5</v>
      </c>
    </row>
    <row r="127" spans="1:7" ht="14.25" hidden="1">
      <c r="A127" s="361" t="str">
        <f>IF(A126=0,"",LOOKUP(A126,$A$163:$A$261,$B$163:$B$261))</f>
        <v/>
      </c>
      <c r="B127" s="361" t="str">
        <f>IF(B126=0,"",LOOKUP(B126,$A$163:$A$261,$B$163:$B$261))</f>
        <v/>
      </c>
      <c r="C127" s="361"/>
      <c r="D127" s="361" t="str">
        <f>IF(D126=0,"",LOOKUP(D126,$A$163:$A$261,$B$163:$B$261))</f>
        <v/>
      </c>
      <c r="E127" s="363" t="str">
        <f>IF(E126=0,"",LOOKUP(E126,$A$163:$A$261,$B$163:$B$261))</f>
        <v/>
      </c>
      <c r="F127" s="364">
        <f>IF(E126=0,3,4)</f>
        <v>3</v>
      </c>
      <c r="G127" s="361"/>
    </row>
    <row r="128" spans="1:7" ht="15.75" hidden="1">
      <c r="A128" s="361" t="str">
        <f>IF(A126&gt;1," Lakhs ",IF(A126&gt;0," Lakh ",""))</f>
        <v/>
      </c>
      <c r="B128" s="362" t="str">
        <f>IF(B126&gt;0," Thousand ","")</f>
        <v/>
      </c>
      <c r="C128" s="361"/>
      <c r="D128" s="361" t="str">
        <f>IF(D126&gt;0," Hundred ","")</f>
        <v/>
      </c>
      <c r="E128" s="363"/>
      <c r="F128" s="364"/>
      <c r="G128" s="361"/>
    </row>
    <row r="129" spans="1:7" ht="14.25" hidden="1">
      <c r="A129" s="540" t="s">
        <v>139</v>
      </c>
      <c r="B129" s="541"/>
      <c r="C129" s="541"/>
      <c r="D129" s="541"/>
      <c r="E129" s="541"/>
      <c r="F129" s="541"/>
      <c r="G129" s="541"/>
    </row>
    <row r="130" spans="1:7" ht="15.75" hidden="1">
      <c r="A130" s="361">
        <f>INT(D96/100000)</f>
        <v>0</v>
      </c>
      <c r="B130" s="362">
        <f>INT(D96/1000-A130*100)</f>
        <v>0</v>
      </c>
      <c r="C130" s="361"/>
      <c r="D130" s="361">
        <f>INT(D96/100-A130*1000-B130*10)</f>
        <v>0</v>
      </c>
      <c r="E130" s="363">
        <f>INT(D96-A130*100000-B130*1000-D130*100)</f>
        <v>0</v>
      </c>
      <c r="F130" s="364">
        <f>IF(AND(D130=0,E130=0),1,2)</f>
        <v>1</v>
      </c>
      <c r="G130" s="361">
        <f>IF(OR(F130=1,F131=3),5,6)</f>
        <v>5</v>
      </c>
    </row>
    <row r="131" spans="1:7" ht="14.25" hidden="1">
      <c r="A131" s="361" t="str">
        <f>IF(A130=0,"",LOOKUP(A130,$A$163:$A$261,$B$163:$B$261))</f>
        <v/>
      </c>
      <c r="B131" s="361" t="str">
        <f>IF(B130=0,"",LOOKUP(B130,$A$163:$A$261,$B$163:$B$261))</f>
        <v/>
      </c>
      <c r="C131" s="361"/>
      <c r="D131" s="361" t="str">
        <f>IF(D130=0,"",LOOKUP(D130,$A$163:$A$261,$B$163:$B$261))</f>
        <v/>
      </c>
      <c r="E131" s="363" t="str">
        <f>IF(E130=0,"",LOOKUP(E130,$A$163:$A$261,$B$163:$B$261))</f>
        <v/>
      </c>
      <c r="F131" s="364">
        <f>IF(E130=0,3,4)</f>
        <v>3</v>
      </c>
      <c r="G131" s="361"/>
    </row>
    <row r="132" spans="1:7" ht="15.75" hidden="1">
      <c r="A132" s="361" t="str">
        <f>IF(A130&gt;1," Lakhs ",IF(A130&gt;0," Lakh ",""))</f>
        <v/>
      </c>
      <c r="B132" s="362" t="str">
        <f>IF(B130&gt;0," Thousand ","")</f>
        <v/>
      </c>
      <c r="C132" s="361"/>
      <c r="D132" s="361" t="str">
        <f>IF(D130&gt;0," Hundred ","")</f>
        <v/>
      </c>
      <c r="E132" s="363"/>
      <c r="F132" s="364"/>
      <c r="G132" s="361"/>
    </row>
    <row r="133" spans="1:7" ht="14.25" hidden="1">
      <c r="A133" s="540" t="s">
        <v>79</v>
      </c>
      <c r="B133" s="541"/>
      <c r="C133" s="541"/>
      <c r="D133" s="541"/>
      <c r="E133" s="541"/>
      <c r="F133" s="541"/>
      <c r="G133" s="541"/>
    </row>
    <row r="134" spans="1:7" ht="15.75" hidden="1">
      <c r="A134" s="361">
        <f>INT(D97/100000)</f>
        <v>0</v>
      </c>
      <c r="B134" s="362">
        <f>INT(D97/1000-A134*100)</f>
        <v>0</v>
      </c>
      <c r="C134" s="361"/>
      <c r="D134" s="361">
        <f>INT(D97/100-A134*1000-B134*10)</f>
        <v>0</v>
      </c>
      <c r="E134" s="363">
        <f>INT(D97-A134*100000-B134*1000-D134*100)</f>
        <v>0</v>
      </c>
      <c r="F134" s="364">
        <f>IF(AND(D134=0,E134=0),1,2)</f>
        <v>1</v>
      </c>
      <c r="G134" s="361">
        <f>IF(OR(F134=1,F135=3),5,6)</f>
        <v>5</v>
      </c>
    </row>
    <row r="135" spans="1:7" ht="14.25" hidden="1">
      <c r="A135" s="361" t="str">
        <f>IF(A134=0,"",LOOKUP(A134,$A$163:$A$261,$B$163:$B$261))</f>
        <v/>
      </c>
      <c r="B135" s="361" t="str">
        <f>IF(B134=0,"",LOOKUP(B134,$A$163:$A$261,$B$163:$B$261))</f>
        <v/>
      </c>
      <c r="C135" s="361"/>
      <c r="D135" s="361" t="str">
        <f>IF(D134=0,"",LOOKUP(D134,$A$163:$A$261,$B$163:$B$261))</f>
        <v/>
      </c>
      <c r="E135" s="363" t="str">
        <f>IF(E134=0,"",LOOKUP(E134,$A$163:$A$261,$B$163:$B$261))</f>
        <v/>
      </c>
      <c r="F135" s="364">
        <f>IF(E134=0,3,4)</f>
        <v>3</v>
      </c>
      <c r="G135" s="361"/>
    </row>
    <row r="136" spans="1:7" ht="15.75" hidden="1">
      <c r="A136" s="361" t="str">
        <f>IF(A134&gt;1," Lakhs ",IF(A134&gt;0," Lakh ",""))</f>
        <v/>
      </c>
      <c r="B136" s="362" t="str">
        <f>IF(B134&gt;0," Thousand ","")</f>
        <v/>
      </c>
      <c r="C136" s="361"/>
      <c r="D136" s="361" t="str">
        <f>IF(D134&gt;0," Hundred ","")</f>
        <v/>
      </c>
      <c r="E136" s="363"/>
      <c r="F136" s="364"/>
      <c r="G136" s="361"/>
    </row>
    <row r="137" spans="1:7" ht="14.25" hidden="1">
      <c r="A137" s="540" t="s">
        <v>140</v>
      </c>
      <c r="B137" s="541"/>
      <c r="C137" s="541"/>
      <c r="D137" s="541"/>
      <c r="E137" s="541"/>
      <c r="F137" s="541"/>
      <c r="G137" s="541"/>
    </row>
    <row r="138" spans="1:7" ht="15.75" hidden="1">
      <c r="A138" s="361">
        <f>INT(D98/100000)</f>
        <v>0</v>
      </c>
      <c r="B138" s="362">
        <f>INT(D98/1000-A138*100)</f>
        <v>71</v>
      </c>
      <c r="C138" s="361"/>
      <c r="D138" s="361">
        <f>INT(D98/100-A138*1000-B138*10)</f>
        <v>2</v>
      </c>
      <c r="E138" s="363">
        <f>INT(D98-A138*100000-B138*1000-D138*100)</f>
        <v>49</v>
      </c>
      <c r="F138" s="364">
        <f>IF(AND(D138=0,E138=0),1,2)</f>
        <v>2</v>
      </c>
      <c r="G138" s="361">
        <f>IF(OR(F138=1,F139=3),5,6)</f>
        <v>6</v>
      </c>
    </row>
    <row r="139" spans="1:7" ht="14.25" hidden="1">
      <c r="A139" s="361" t="str">
        <f>IF(A138=0,"",LOOKUP(A138,$A$163:$A$261,$B$163:$B$261))</f>
        <v/>
      </c>
      <c r="B139" s="361" t="str">
        <f>IF(B138=0,"",LOOKUP(B138,$A$163:$A$261,$B$163:$B$261))</f>
        <v>Seventy one</v>
      </c>
      <c r="C139" s="361"/>
      <c r="D139" s="361" t="str">
        <f>IF(D138=0,"",LOOKUP(D138,$A$163:$A$261,$B$163:$B$261))</f>
        <v>Two</v>
      </c>
      <c r="E139" s="363" t="str">
        <f>IF(E138=0,"",LOOKUP(E138,$A$163:$A$261,$B$163:$B$261))</f>
        <v>Forty nine</v>
      </c>
      <c r="F139" s="364">
        <f>IF(E138=0,3,4)</f>
        <v>4</v>
      </c>
      <c r="G139" s="361"/>
    </row>
    <row r="140" spans="1:7" ht="15.75" hidden="1">
      <c r="A140" s="361" t="str">
        <f>IF(A138&gt;1," Lakhs ",IF(A138&gt;0," Lakh ",""))</f>
        <v/>
      </c>
      <c r="B140" s="362" t="str">
        <f>IF(B138&gt;0," Thousand ","")</f>
        <v xml:space="preserve"> Thousand </v>
      </c>
      <c r="C140" s="361"/>
      <c r="D140" s="361" t="str">
        <f>IF(D138&gt;0," Hundred ","")</f>
        <v xml:space="preserve"> Hundred </v>
      </c>
      <c r="E140" s="363"/>
      <c r="F140" s="364"/>
      <c r="G140" s="361"/>
    </row>
    <row r="141" spans="1:7" ht="14.25" hidden="1">
      <c r="A141" s="542" t="s">
        <v>339</v>
      </c>
      <c r="B141" s="541"/>
      <c r="C141" s="541"/>
      <c r="D141" s="541"/>
      <c r="E141" s="541"/>
      <c r="F141" s="541"/>
      <c r="G141" s="541"/>
    </row>
    <row r="142" spans="1:7" ht="15.75" hidden="1">
      <c r="A142" s="361">
        <f>INT(D100/100000)</f>
        <v>1</v>
      </c>
      <c r="B142" s="362">
        <f>INT(D100/1000-A142*100)</f>
        <v>8</v>
      </c>
      <c r="C142" s="361"/>
      <c r="D142" s="361">
        <f>INT(D100/100-A142*1000-B142*10)</f>
        <v>4</v>
      </c>
      <c r="E142" s="363">
        <f>INT(D100-A142*100000-B142*1000-D142*100)</f>
        <v>5</v>
      </c>
      <c r="F142" s="364">
        <f>IF(AND(D142=0,E142=0),1,2)</f>
        <v>2</v>
      </c>
      <c r="G142" s="361">
        <f>IF(OR(F142=1,F143=3),5,6)</f>
        <v>6</v>
      </c>
    </row>
    <row r="143" spans="1:7" ht="14.25" hidden="1">
      <c r="A143" s="361" t="str">
        <f>IF(A142=0,"",LOOKUP(A142,$A$163:$A$261,$B$163:$B$261))</f>
        <v>One</v>
      </c>
      <c r="B143" s="361" t="str">
        <f>IF(B142=0,"",LOOKUP(B142,$A$163:$A$261,$B$163:$B$261))</f>
        <v>Eight</v>
      </c>
      <c r="C143" s="361"/>
      <c r="D143" s="361" t="str">
        <f>IF(D142=0,"",LOOKUP(D142,$A$163:$A$261,$B$163:$B$261))</f>
        <v>Four</v>
      </c>
      <c r="E143" s="363" t="str">
        <f>IF(E142=0,"",LOOKUP(E142,$A$163:$A$261,$B$163:$B$261))</f>
        <v>Five</v>
      </c>
      <c r="F143" s="364">
        <f>IF(E142=0,3,4)</f>
        <v>4</v>
      </c>
      <c r="G143" s="361"/>
    </row>
    <row r="144" spans="1:7" ht="15.75" hidden="1">
      <c r="A144" s="361" t="str">
        <f>IF(A142&gt;1," Lakhs ",IF(A142&gt;0," Lakh ",""))</f>
        <v xml:space="preserve"> Lakh </v>
      </c>
      <c r="B144" s="362" t="str">
        <f>IF(B142&gt;0," Thousand ","")</f>
        <v xml:space="preserve"> Thousand </v>
      </c>
      <c r="C144" s="361"/>
      <c r="D144" s="361" t="str">
        <f>IF(D142&gt;0," Hundred ","")</f>
        <v xml:space="preserve"> Hundred </v>
      </c>
      <c r="E144" s="363"/>
      <c r="F144" s="364"/>
      <c r="G144" s="361"/>
    </row>
    <row r="145" spans="1:7" ht="14.25" hidden="1">
      <c r="A145" s="542" t="s">
        <v>341</v>
      </c>
      <c r="B145" s="541"/>
      <c r="C145" s="541"/>
      <c r="D145" s="541"/>
      <c r="E145" s="541"/>
      <c r="F145" s="541"/>
      <c r="G145" s="541"/>
    </row>
    <row r="146" spans="1:7" ht="15.75" hidden="1">
      <c r="A146" s="361">
        <f>INT(D101/100000)</f>
        <v>0</v>
      </c>
      <c r="B146" s="362">
        <f>INT(D101/1000-A146*100)</f>
        <v>71</v>
      </c>
      <c r="C146" s="361"/>
      <c r="D146" s="361">
        <f>INT(D101/100-A146*1000-B146*10)</f>
        <v>2</v>
      </c>
      <c r="E146" s="363">
        <f>INT(D101-A146*100000-B146*1000-D146*100)</f>
        <v>49</v>
      </c>
      <c r="F146" s="364">
        <f>IF(AND(D146=0,E146=0),1,2)</f>
        <v>2</v>
      </c>
      <c r="G146" s="361">
        <f>IF(OR(F146=1,F147=3),5,6)</f>
        <v>6</v>
      </c>
    </row>
    <row r="147" spans="1:7" ht="14.25" hidden="1">
      <c r="A147" s="361" t="str">
        <f>IF(A146=0,"",LOOKUP(A146,$A$163:$A$261,$B$163:$B$261))</f>
        <v/>
      </c>
      <c r="B147" s="361" t="str">
        <f>IF(B146=0,"",LOOKUP(B146,$A$163:$A$261,$B$163:$B$261))</f>
        <v>Seventy one</v>
      </c>
      <c r="C147" s="361"/>
      <c r="D147" s="361" t="str">
        <f>IF(D146=0,"",LOOKUP(D146,$A$163:$A$261,$B$163:$B$261))</f>
        <v>Two</v>
      </c>
      <c r="E147" s="363" t="str">
        <f>IF(E146=0,"",LOOKUP(E146,$A$163:$A$261,$B$163:$B$261))</f>
        <v>Forty nine</v>
      </c>
      <c r="F147" s="364">
        <f>IF(E146=0,3,4)</f>
        <v>4</v>
      </c>
      <c r="G147" s="361"/>
    </row>
    <row r="148" spans="1:7" ht="15.75" hidden="1">
      <c r="A148" s="361" t="str">
        <f>IF(A146&gt;1," Lakhs ",IF(A146&gt;0," Lakh ",""))</f>
        <v/>
      </c>
      <c r="B148" s="362" t="str">
        <f>IF(B146&gt;0," Thousand ","")</f>
        <v xml:space="preserve"> Thousand </v>
      </c>
      <c r="C148" s="361"/>
      <c r="D148" s="361" t="str">
        <f>IF(D146&gt;0," Hundred ","")</f>
        <v xml:space="preserve"> Hundred </v>
      </c>
      <c r="E148" s="363"/>
      <c r="F148" s="364"/>
      <c r="G148" s="361"/>
    </row>
    <row r="149" spans="1:7" hidden="1"/>
    <row r="150" spans="1:7" hidden="1"/>
    <row r="151" spans="1:7" hidden="1"/>
    <row r="152" spans="1:7" hidden="1"/>
    <row r="153" spans="1:7" hidden="1"/>
    <row r="154" spans="1:7" hidden="1"/>
    <row r="155" spans="1:7" hidden="1"/>
    <row r="156" spans="1:7" hidden="1"/>
    <row r="157" spans="1:7" hidden="1"/>
    <row r="158" spans="1:7" hidden="1"/>
    <row r="159" spans="1:7" hidden="1"/>
    <row r="160" spans="1:7" hidden="1"/>
    <row r="161" spans="1:3" hidden="1"/>
    <row r="162" spans="1:3" hidden="1"/>
    <row r="163" spans="1:3" ht="14.25" hidden="1">
      <c r="A163" s="365">
        <v>1</v>
      </c>
      <c r="B163" s="366" t="s">
        <v>141</v>
      </c>
      <c r="C163" s="283" t="s">
        <v>142</v>
      </c>
    </row>
    <row r="164" spans="1:3" ht="14.25" hidden="1">
      <c r="A164" s="365">
        <v>2</v>
      </c>
      <c r="B164" s="366" t="s">
        <v>143</v>
      </c>
      <c r="C164" s="283" t="s">
        <v>144</v>
      </c>
    </row>
    <row r="165" spans="1:3" ht="14.25" hidden="1">
      <c r="A165" s="365">
        <v>3</v>
      </c>
      <c r="B165" s="366" t="s">
        <v>145</v>
      </c>
      <c r="C165" s="283" t="s">
        <v>146</v>
      </c>
    </row>
    <row r="166" spans="1:3" ht="14.25" hidden="1">
      <c r="A166" s="365">
        <v>4</v>
      </c>
      <c r="B166" s="366" t="s">
        <v>147</v>
      </c>
      <c r="C166" s="283" t="s">
        <v>148</v>
      </c>
    </row>
    <row r="167" spans="1:3" ht="14.25" hidden="1">
      <c r="A167" s="365">
        <v>5</v>
      </c>
      <c r="B167" s="366" t="s">
        <v>149</v>
      </c>
      <c r="C167" s="283" t="s">
        <v>8</v>
      </c>
    </row>
    <row r="168" spans="1:3" ht="14.25" hidden="1">
      <c r="A168" s="365">
        <v>6</v>
      </c>
      <c r="B168" s="366" t="s">
        <v>150</v>
      </c>
      <c r="C168" s="283" t="s">
        <v>151</v>
      </c>
    </row>
    <row r="169" spans="1:3" ht="14.25" hidden="1">
      <c r="A169" s="365">
        <v>7</v>
      </c>
      <c r="B169" s="366" t="s">
        <v>152</v>
      </c>
      <c r="C169" s="283" t="s">
        <v>153</v>
      </c>
    </row>
    <row r="170" spans="1:3" ht="14.25" hidden="1">
      <c r="A170" s="365">
        <v>8</v>
      </c>
      <c r="B170" s="366" t="s">
        <v>154</v>
      </c>
      <c r="C170" s="283" t="s">
        <v>155</v>
      </c>
    </row>
    <row r="171" spans="1:3" ht="14.25" hidden="1">
      <c r="A171" s="365">
        <v>9</v>
      </c>
      <c r="B171" s="366" t="s">
        <v>156</v>
      </c>
      <c r="C171" s="283" t="s">
        <v>157</v>
      </c>
    </row>
    <row r="172" spans="1:3" ht="14.25" hidden="1">
      <c r="A172" s="365">
        <v>10</v>
      </c>
      <c r="B172" s="366" t="s">
        <v>158</v>
      </c>
      <c r="C172" s="283" t="s">
        <v>159</v>
      </c>
    </row>
    <row r="173" spans="1:3" ht="14.25" hidden="1">
      <c r="A173" s="365">
        <v>11</v>
      </c>
      <c r="B173" s="366" t="s">
        <v>160</v>
      </c>
      <c r="C173" s="283" t="s">
        <v>161</v>
      </c>
    </row>
    <row r="174" spans="1:3" ht="14.25" hidden="1">
      <c r="A174" s="365">
        <v>12</v>
      </c>
      <c r="B174" s="366" t="s">
        <v>162</v>
      </c>
      <c r="C174" s="283" t="s">
        <v>163</v>
      </c>
    </row>
    <row r="175" spans="1:3" hidden="1">
      <c r="A175" s="365">
        <v>13</v>
      </c>
      <c r="B175" s="366" t="s">
        <v>164</v>
      </c>
    </row>
    <row r="176" spans="1:3" hidden="1">
      <c r="A176" s="365">
        <v>14</v>
      </c>
      <c r="B176" s="366" t="s">
        <v>165</v>
      </c>
    </row>
    <row r="177" spans="1:2" hidden="1">
      <c r="A177" s="365">
        <v>15</v>
      </c>
      <c r="B177" s="366" t="s">
        <v>166</v>
      </c>
    </row>
    <row r="178" spans="1:2" hidden="1">
      <c r="A178" s="365">
        <v>16</v>
      </c>
      <c r="B178" s="366" t="s">
        <v>167</v>
      </c>
    </row>
    <row r="179" spans="1:2" hidden="1">
      <c r="A179" s="365">
        <v>17</v>
      </c>
      <c r="B179" s="366" t="s">
        <v>168</v>
      </c>
    </row>
    <row r="180" spans="1:2" hidden="1">
      <c r="A180" s="365">
        <v>18</v>
      </c>
      <c r="B180" s="366" t="s">
        <v>169</v>
      </c>
    </row>
    <row r="181" spans="1:2" hidden="1">
      <c r="A181" s="365">
        <v>19</v>
      </c>
      <c r="B181" s="366" t="s">
        <v>170</v>
      </c>
    </row>
    <row r="182" spans="1:2" hidden="1">
      <c r="A182" s="365">
        <v>20</v>
      </c>
      <c r="B182" s="367" t="s">
        <v>171</v>
      </c>
    </row>
    <row r="183" spans="1:2" hidden="1">
      <c r="A183" s="365">
        <v>21</v>
      </c>
      <c r="B183" s="366" t="s">
        <v>172</v>
      </c>
    </row>
    <row r="184" spans="1:2" hidden="1">
      <c r="A184" s="365">
        <v>22</v>
      </c>
      <c r="B184" s="368" t="s">
        <v>173</v>
      </c>
    </row>
    <row r="185" spans="1:2" hidden="1">
      <c r="A185" s="365">
        <v>23</v>
      </c>
      <c r="B185" s="366" t="s">
        <v>174</v>
      </c>
    </row>
    <row r="186" spans="1:2" hidden="1">
      <c r="A186" s="365">
        <v>24</v>
      </c>
      <c r="B186" s="366" t="s">
        <v>175</v>
      </c>
    </row>
    <row r="187" spans="1:2" hidden="1">
      <c r="A187" s="365">
        <v>25</v>
      </c>
      <c r="B187" s="367" t="s">
        <v>176</v>
      </c>
    </row>
    <row r="188" spans="1:2" hidden="1">
      <c r="A188" s="365">
        <v>26</v>
      </c>
      <c r="B188" s="367" t="s">
        <v>177</v>
      </c>
    </row>
    <row r="189" spans="1:2" hidden="1">
      <c r="A189" s="365">
        <v>27</v>
      </c>
      <c r="B189" s="366" t="s">
        <v>178</v>
      </c>
    </row>
    <row r="190" spans="1:2" hidden="1">
      <c r="A190" s="365">
        <v>28</v>
      </c>
      <c r="B190" s="368" t="s">
        <v>179</v>
      </c>
    </row>
    <row r="191" spans="1:2" hidden="1">
      <c r="A191" s="365">
        <v>29</v>
      </c>
      <c r="B191" s="368" t="s">
        <v>180</v>
      </c>
    </row>
    <row r="192" spans="1:2" hidden="1">
      <c r="A192" s="365">
        <v>30</v>
      </c>
      <c r="B192" s="366" t="s">
        <v>181</v>
      </c>
    </row>
    <row r="193" spans="1:2" hidden="1">
      <c r="A193" s="365">
        <v>31</v>
      </c>
      <c r="B193" s="366" t="s">
        <v>182</v>
      </c>
    </row>
    <row r="194" spans="1:2" hidden="1">
      <c r="A194" s="365">
        <v>32</v>
      </c>
      <c r="B194" s="366" t="s">
        <v>183</v>
      </c>
    </row>
    <row r="195" spans="1:2" hidden="1">
      <c r="A195" s="365">
        <v>33</v>
      </c>
      <c r="B195" s="366" t="s">
        <v>184</v>
      </c>
    </row>
    <row r="196" spans="1:2" hidden="1">
      <c r="A196" s="365">
        <v>34</v>
      </c>
      <c r="B196" s="366" t="s">
        <v>185</v>
      </c>
    </row>
    <row r="197" spans="1:2" hidden="1">
      <c r="A197" s="365">
        <v>35</v>
      </c>
      <c r="B197" s="366" t="s">
        <v>186</v>
      </c>
    </row>
    <row r="198" spans="1:2" hidden="1">
      <c r="A198" s="365">
        <v>36</v>
      </c>
      <c r="B198" s="366" t="s">
        <v>187</v>
      </c>
    </row>
    <row r="199" spans="1:2" hidden="1">
      <c r="A199" s="365">
        <v>37</v>
      </c>
      <c r="B199" s="366" t="s">
        <v>188</v>
      </c>
    </row>
    <row r="200" spans="1:2" hidden="1">
      <c r="A200" s="365">
        <v>38</v>
      </c>
      <c r="B200" s="366" t="s">
        <v>189</v>
      </c>
    </row>
    <row r="201" spans="1:2" hidden="1">
      <c r="A201" s="365">
        <v>39</v>
      </c>
      <c r="B201" s="366" t="s">
        <v>190</v>
      </c>
    </row>
    <row r="202" spans="1:2" hidden="1">
      <c r="A202" s="365">
        <v>40</v>
      </c>
      <c r="B202" s="366" t="s">
        <v>191</v>
      </c>
    </row>
    <row r="203" spans="1:2" hidden="1">
      <c r="A203" s="365">
        <v>41</v>
      </c>
      <c r="B203" s="366" t="s">
        <v>192</v>
      </c>
    </row>
    <row r="204" spans="1:2" hidden="1">
      <c r="A204" s="365">
        <v>42</v>
      </c>
      <c r="B204" s="366" t="s">
        <v>193</v>
      </c>
    </row>
    <row r="205" spans="1:2" hidden="1">
      <c r="A205" s="365">
        <v>43</v>
      </c>
      <c r="B205" s="366" t="s">
        <v>194</v>
      </c>
    </row>
    <row r="206" spans="1:2" hidden="1">
      <c r="A206" s="365">
        <v>44</v>
      </c>
      <c r="B206" s="366" t="s">
        <v>195</v>
      </c>
    </row>
    <row r="207" spans="1:2" hidden="1">
      <c r="A207" s="365">
        <v>45</v>
      </c>
      <c r="B207" s="366" t="s">
        <v>196</v>
      </c>
    </row>
    <row r="208" spans="1:2" hidden="1">
      <c r="A208" s="365">
        <v>46</v>
      </c>
      <c r="B208" s="366" t="s">
        <v>197</v>
      </c>
    </row>
    <row r="209" spans="1:2" hidden="1">
      <c r="A209" s="365">
        <v>47</v>
      </c>
      <c r="B209" s="366" t="s">
        <v>198</v>
      </c>
    </row>
    <row r="210" spans="1:2" hidden="1">
      <c r="A210" s="365">
        <v>48</v>
      </c>
      <c r="B210" s="366" t="s">
        <v>199</v>
      </c>
    </row>
    <row r="211" spans="1:2" hidden="1">
      <c r="A211" s="365">
        <v>49</v>
      </c>
      <c r="B211" s="366" t="s">
        <v>200</v>
      </c>
    </row>
    <row r="212" spans="1:2" hidden="1">
      <c r="A212" s="365">
        <v>50</v>
      </c>
      <c r="B212" s="366" t="s">
        <v>201</v>
      </c>
    </row>
    <row r="213" spans="1:2" hidden="1">
      <c r="A213" s="365">
        <v>51</v>
      </c>
      <c r="B213" s="366" t="s">
        <v>202</v>
      </c>
    </row>
    <row r="214" spans="1:2" hidden="1">
      <c r="A214" s="365">
        <v>52</v>
      </c>
      <c r="B214" s="366" t="s">
        <v>203</v>
      </c>
    </row>
    <row r="215" spans="1:2" hidden="1">
      <c r="A215" s="365">
        <v>53</v>
      </c>
      <c r="B215" s="366" t="s">
        <v>204</v>
      </c>
    </row>
    <row r="216" spans="1:2" hidden="1">
      <c r="A216" s="365">
        <v>54</v>
      </c>
      <c r="B216" s="366" t="s">
        <v>205</v>
      </c>
    </row>
    <row r="217" spans="1:2" hidden="1">
      <c r="A217" s="365">
        <v>55</v>
      </c>
      <c r="B217" s="366" t="s">
        <v>206</v>
      </c>
    </row>
    <row r="218" spans="1:2" hidden="1">
      <c r="A218" s="365">
        <v>56</v>
      </c>
      <c r="B218" s="369" t="s">
        <v>207</v>
      </c>
    </row>
    <row r="219" spans="1:2" hidden="1">
      <c r="A219" s="365">
        <v>57</v>
      </c>
      <c r="B219" s="366" t="s">
        <v>208</v>
      </c>
    </row>
    <row r="220" spans="1:2" hidden="1">
      <c r="A220" s="365">
        <v>58</v>
      </c>
      <c r="B220" s="366" t="s">
        <v>209</v>
      </c>
    </row>
    <row r="221" spans="1:2" hidden="1">
      <c r="A221" s="365">
        <v>59</v>
      </c>
      <c r="B221" s="366" t="s">
        <v>210</v>
      </c>
    </row>
    <row r="222" spans="1:2" hidden="1">
      <c r="A222" s="365">
        <v>60</v>
      </c>
      <c r="B222" s="366" t="s">
        <v>211</v>
      </c>
    </row>
    <row r="223" spans="1:2" hidden="1">
      <c r="A223" s="365">
        <v>61</v>
      </c>
      <c r="B223" s="366" t="s">
        <v>212</v>
      </c>
    </row>
    <row r="224" spans="1:2" hidden="1">
      <c r="A224" s="365">
        <v>62</v>
      </c>
      <c r="B224" s="366" t="s">
        <v>213</v>
      </c>
    </row>
    <row r="225" spans="1:2" hidden="1">
      <c r="A225" s="365">
        <v>63</v>
      </c>
      <c r="B225" s="366" t="s">
        <v>214</v>
      </c>
    </row>
    <row r="226" spans="1:2" hidden="1">
      <c r="A226" s="365">
        <v>64</v>
      </c>
      <c r="B226" s="366" t="s">
        <v>215</v>
      </c>
    </row>
    <row r="227" spans="1:2" hidden="1">
      <c r="A227" s="365">
        <v>65</v>
      </c>
      <c r="B227" s="366" t="s">
        <v>216</v>
      </c>
    </row>
    <row r="228" spans="1:2" hidden="1">
      <c r="A228" s="365">
        <v>66</v>
      </c>
      <c r="B228" s="366" t="s">
        <v>217</v>
      </c>
    </row>
    <row r="229" spans="1:2" hidden="1">
      <c r="A229" s="365">
        <v>67</v>
      </c>
      <c r="B229" s="366" t="s">
        <v>218</v>
      </c>
    </row>
    <row r="230" spans="1:2" hidden="1">
      <c r="A230" s="365">
        <v>68</v>
      </c>
      <c r="B230" s="366" t="s">
        <v>219</v>
      </c>
    </row>
    <row r="231" spans="1:2" hidden="1">
      <c r="A231" s="365">
        <v>69</v>
      </c>
      <c r="B231" s="366" t="s">
        <v>220</v>
      </c>
    </row>
    <row r="232" spans="1:2" hidden="1">
      <c r="A232" s="365">
        <v>70</v>
      </c>
      <c r="B232" s="366" t="s">
        <v>221</v>
      </c>
    </row>
    <row r="233" spans="1:2" hidden="1">
      <c r="A233" s="365">
        <v>71</v>
      </c>
      <c r="B233" s="366" t="s">
        <v>222</v>
      </c>
    </row>
    <row r="234" spans="1:2" hidden="1">
      <c r="A234" s="365">
        <v>72</v>
      </c>
      <c r="B234" s="366" t="s">
        <v>223</v>
      </c>
    </row>
    <row r="235" spans="1:2" hidden="1">
      <c r="A235" s="365">
        <v>73</v>
      </c>
      <c r="B235" s="366" t="s">
        <v>224</v>
      </c>
    </row>
    <row r="236" spans="1:2" hidden="1">
      <c r="A236" s="365">
        <v>74</v>
      </c>
      <c r="B236" s="366" t="s">
        <v>225</v>
      </c>
    </row>
    <row r="237" spans="1:2" hidden="1">
      <c r="A237" s="365">
        <v>75</v>
      </c>
      <c r="B237" s="366" t="s">
        <v>226</v>
      </c>
    </row>
    <row r="238" spans="1:2" hidden="1">
      <c r="A238" s="365">
        <v>76</v>
      </c>
      <c r="B238" s="370" t="s">
        <v>227</v>
      </c>
    </row>
    <row r="239" spans="1:2" hidden="1">
      <c r="A239" s="365">
        <v>77</v>
      </c>
      <c r="B239" s="370" t="s">
        <v>228</v>
      </c>
    </row>
    <row r="240" spans="1:2" hidden="1">
      <c r="A240" s="365">
        <v>78</v>
      </c>
      <c r="B240" s="370" t="s">
        <v>229</v>
      </c>
    </row>
    <row r="241" spans="1:2" hidden="1">
      <c r="A241" s="365">
        <v>79</v>
      </c>
      <c r="B241" s="370" t="s">
        <v>230</v>
      </c>
    </row>
    <row r="242" spans="1:2" hidden="1">
      <c r="A242" s="365">
        <v>80</v>
      </c>
      <c r="B242" s="370" t="s">
        <v>231</v>
      </c>
    </row>
    <row r="243" spans="1:2" hidden="1">
      <c r="A243" s="365">
        <v>81</v>
      </c>
      <c r="B243" s="370" t="s">
        <v>232</v>
      </c>
    </row>
    <row r="244" spans="1:2" hidden="1">
      <c r="A244" s="365">
        <v>82</v>
      </c>
      <c r="B244" s="370" t="s">
        <v>233</v>
      </c>
    </row>
    <row r="245" spans="1:2" hidden="1">
      <c r="A245" s="365">
        <v>83</v>
      </c>
      <c r="B245" s="366" t="s">
        <v>234</v>
      </c>
    </row>
    <row r="246" spans="1:2" hidden="1">
      <c r="A246" s="365">
        <v>84</v>
      </c>
      <c r="B246" s="366" t="s">
        <v>235</v>
      </c>
    </row>
    <row r="247" spans="1:2" hidden="1">
      <c r="A247" s="365">
        <v>85</v>
      </c>
      <c r="B247" s="366" t="s">
        <v>236</v>
      </c>
    </row>
    <row r="248" spans="1:2" hidden="1">
      <c r="A248" s="365">
        <v>86</v>
      </c>
      <c r="B248" s="366" t="s">
        <v>237</v>
      </c>
    </row>
    <row r="249" spans="1:2" hidden="1">
      <c r="A249" s="365">
        <v>87</v>
      </c>
      <c r="B249" s="366" t="s">
        <v>238</v>
      </c>
    </row>
    <row r="250" spans="1:2" hidden="1">
      <c r="A250" s="365">
        <v>88</v>
      </c>
      <c r="B250" s="366" t="s">
        <v>239</v>
      </c>
    </row>
    <row r="251" spans="1:2" hidden="1">
      <c r="A251" s="365">
        <v>89</v>
      </c>
      <c r="B251" s="366" t="s">
        <v>240</v>
      </c>
    </row>
    <row r="252" spans="1:2" hidden="1">
      <c r="A252" s="365">
        <v>90</v>
      </c>
      <c r="B252" s="366" t="s">
        <v>241</v>
      </c>
    </row>
    <row r="253" spans="1:2" hidden="1">
      <c r="A253" s="365">
        <v>91</v>
      </c>
      <c r="B253" s="366" t="s">
        <v>242</v>
      </c>
    </row>
    <row r="254" spans="1:2" hidden="1">
      <c r="A254" s="365">
        <v>92</v>
      </c>
      <c r="B254" s="366" t="s">
        <v>243</v>
      </c>
    </row>
    <row r="255" spans="1:2" hidden="1">
      <c r="A255" s="365">
        <v>93</v>
      </c>
      <c r="B255" s="366" t="s">
        <v>244</v>
      </c>
    </row>
    <row r="256" spans="1:2" hidden="1">
      <c r="A256" s="365">
        <v>94</v>
      </c>
      <c r="B256" s="366" t="s">
        <v>245</v>
      </c>
    </row>
    <row r="257" spans="1:2" hidden="1">
      <c r="A257" s="365">
        <v>95</v>
      </c>
      <c r="B257" s="366" t="s">
        <v>246</v>
      </c>
    </row>
    <row r="258" spans="1:2" hidden="1">
      <c r="A258" s="365">
        <v>96</v>
      </c>
      <c r="B258" s="366" t="s">
        <v>247</v>
      </c>
    </row>
    <row r="259" spans="1:2" hidden="1">
      <c r="A259" s="365">
        <v>97</v>
      </c>
      <c r="B259" s="366" t="s">
        <v>248</v>
      </c>
    </row>
    <row r="260" spans="1:2" hidden="1">
      <c r="A260" s="365">
        <v>98</v>
      </c>
      <c r="B260" s="366" t="s">
        <v>249</v>
      </c>
    </row>
    <row r="261" spans="1:2" hidden="1">
      <c r="A261" s="365">
        <v>99</v>
      </c>
      <c r="B261" s="366" t="s">
        <v>250</v>
      </c>
    </row>
    <row r="262" spans="1:2" hidden="1"/>
    <row r="263" spans="1:2" hidden="1"/>
    <row r="264" spans="1:2" hidden="1"/>
    <row r="265" spans="1:2" hidden="1"/>
    <row r="266" spans="1:2" hidden="1"/>
    <row r="267" spans="1:2" hidden="1"/>
    <row r="268" spans="1:2" hidden="1"/>
    <row r="269" spans="1:2" hidden="1"/>
    <row r="270" spans="1:2" hidden="1"/>
  </sheetData>
  <sheetProtection password="CB95" sheet="1" objects="1" scenarios="1"/>
  <mergeCells count="107">
    <mergeCell ref="A145:G145"/>
    <mergeCell ref="A121:G121"/>
    <mergeCell ref="A125:G125"/>
    <mergeCell ref="A129:G129"/>
    <mergeCell ref="A133:G133"/>
    <mergeCell ref="A137:G137"/>
    <mergeCell ref="A141:G141"/>
    <mergeCell ref="X58:AF58"/>
    <mergeCell ref="X59:AF59"/>
    <mergeCell ref="B93:C93"/>
    <mergeCell ref="B100:C100"/>
    <mergeCell ref="B101:C101"/>
    <mergeCell ref="A117:G117"/>
    <mergeCell ref="Y47:AC47"/>
    <mergeCell ref="AE47:AF47"/>
    <mergeCell ref="C48:N48"/>
    <mergeCell ref="AD49:AF49"/>
    <mergeCell ref="Q50:AF50"/>
    <mergeCell ref="R52:T52"/>
    <mergeCell ref="Y52:AF52"/>
    <mergeCell ref="Q43:U43"/>
    <mergeCell ref="AE43:AF43"/>
    <mergeCell ref="K44:M44"/>
    <mergeCell ref="Q44:X46"/>
    <mergeCell ref="AE44:AF44"/>
    <mergeCell ref="Y46:AC46"/>
    <mergeCell ref="AE46:AF46"/>
    <mergeCell ref="Q41:S41"/>
    <mergeCell ref="U41:X41"/>
    <mergeCell ref="AE41:AF41"/>
    <mergeCell ref="Q42:S42"/>
    <mergeCell ref="U42:X42"/>
    <mergeCell ref="AE42:AF42"/>
    <mergeCell ref="Q38:S38"/>
    <mergeCell ref="U38:X38"/>
    <mergeCell ref="AE38:AF38"/>
    <mergeCell ref="AE39:AF39"/>
    <mergeCell ref="Q40:S40"/>
    <mergeCell ref="U40:X40"/>
    <mergeCell ref="AE40:AF40"/>
    <mergeCell ref="Q36:S36"/>
    <mergeCell ref="U36:X36"/>
    <mergeCell ref="AE36:AF36"/>
    <mergeCell ref="Q37:S37"/>
    <mergeCell ref="U37:X37"/>
    <mergeCell ref="AE37:AF37"/>
    <mergeCell ref="Q34:S34"/>
    <mergeCell ref="U34:X34"/>
    <mergeCell ref="AE34:AF34"/>
    <mergeCell ref="Q35:S35"/>
    <mergeCell ref="U35:X35"/>
    <mergeCell ref="AE35:AF35"/>
    <mergeCell ref="Q32:S32"/>
    <mergeCell ref="U32:X32"/>
    <mergeCell ref="AE32:AF32"/>
    <mergeCell ref="Q33:S33"/>
    <mergeCell ref="U33:X33"/>
    <mergeCell ref="AE33:AF33"/>
    <mergeCell ref="J27:L28"/>
    <mergeCell ref="V27:X27"/>
    <mergeCell ref="AE27:AF27"/>
    <mergeCell ref="U28:W28"/>
    <mergeCell ref="AE28:AF28"/>
    <mergeCell ref="Q29:S30"/>
    <mergeCell ref="AE29:AF29"/>
    <mergeCell ref="C30:N30"/>
    <mergeCell ref="AE30:AF30"/>
    <mergeCell ref="E18:F18"/>
    <mergeCell ref="Q18:R18"/>
    <mergeCell ref="S18:Y18"/>
    <mergeCell ref="AE20:AF20"/>
    <mergeCell ref="W21:X21"/>
    <mergeCell ref="AE21:AF21"/>
    <mergeCell ref="V25:X25"/>
    <mergeCell ref="AE25:AF25"/>
    <mergeCell ref="D26:F26"/>
    <mergeCell ref="K26:M26"/>
    <mergeCell ref="V26:X26"/>
    <mergeCell ref="Y26:Y27"/>
    <mergeCell ref="Z26:AC27"/>
    <mergeCell ref="AD26:AD27"/>
    <mergeCell ref="AE26:AF26"/>
    <mergeCell ref="D27:F28"/>
    <mergeCell ref="K13:M13"/>
    <mergeCell ref="S13:Y13"/>
    <mergeCell ref="AC13:AF13"/>
    <mergeCell ref="K14:N15"/>
    <mergeCell ref="S15:X15"/>
    <mergeCell ref="AC15:AF15"/>
    <mergeCell ref="O3:O58"/>
    <mergeCell ref="Q3:AF3"/>
    <mergeCell ref="G4:I4"/>
    <mergeCell ref="Q4:AF4"/>
    <mergeCell ref="Q5:AF5"/>
    <mergeCell ref="G7:H7"/>
    <mergeCell ref="Q7:T7"/>
    <mergeCell ref="AD9:AF9"/>
    <mergeCell ref="S11:X11"/>
    <mergeCell ref="AC11:AE11"/>
    <mergeCell ref="V22:X22"/>
    <mergeCell ref="AE22:AF22"/>
    <mergeCell ref="V23:X23"/>
    <mergeCell ref="AE23:AF23"/>
    <mergeCell ref="V24:X24"/>
    <mergeCell ref="AE24:AF24"/>
    <mergeCell ref="H17:N19"/>
    <mergeCell ref="AE31:AF31"/>
  </mergeCells>
  <printOptions horizontalCentered="1"/>
  <pageMargins left="0.35433070866141703" right="0.35433070866141703" top="0.35433070866141703" bottom="0.35433070866141703" header="0.511811023622047" footer="0.511811023622047"/>
  <pageSetup paperSize="9" scale="93" firstPageNumber="0" orientation="portrait" horizontalDpi="200" verticalDpi="200" r:id="rId1"/>
  <headerFooter alignWithMargins="0"/>
  <colBreaks count="1" manualBreakCount="1">
    <brk id="14" min="1" max="65" man="1"/>
  </colBreaks>
  <drawing r:id="rId2"/>
  <legacyDrawing r:id="rId3"/>
</worksheet>
</file>

<file path=xl/worksheets/sheet13.xml><?xml version="1.0" encoding="utf-8"?>
<worksheet xmlns="http://schemas.openxmlformats.org/spreadsheetml/2006/main" xmlns:r="http://schemas.openxmlformats.org/officeDocument/2006/relationships">
  <sheetPr codeName="Sheet13"/>
  <dimension ref="A1:AB23"/>
  <sheetViews>
    <sheetView showGridLines="0" showRowColHeaders="0" workbookViewId="0">
      <pane ySplit="3" topLeftCell="A4" activePane="bottomLeft" state="frozen"/>
      <selection activeCell="D98" sqref="D98"/>
      <selection pane="bottomLeft" activeCell="L4" sqref="L4"/>
    </sheetView>
  </sheetViews>
  <sheetFormatPr defaultRowHeight="24.95" customHeight="1"/>
  <cols>
    <col min="1" max="1" width="3.7109375" style="88" customWidth="1"/>
    <col min="2" max="2" width="24.140625" style="83" customWidth="1"/>
    <col min="3" max="3" width="8.28515625" style="84" customWidth="1"/>
    <col min="4" max="4" width="8.5703125" style="74" customWidth="1"/>
    <col min="5" max="5" width="5.85546875" style="74" customWidth="1"/>
    <col min="6" max="6" width="5.5703125" style="74" customWidth="1"/>
    <col min="7" max="7" width="3.5703125" style="74" customWidth="1"/>
    <col min="8" max="8" width="5.28515625" style="74" customWidth="1"/>
    <col min="9" max="9" width="6" style="74" customWidth="1"/>
    <col min="10" max="10" width="8.85546875" style="74" customWidth="1"/>
    <col min="11" max="11" width="10" style="85" customWidth="1"/>
    <col min="12" max="12" width="6.5703125" style="86" customWidth="1"/>
    <col min="13" max="16" width="3.7109375" style="86" customWidth="1"/>
    <col min="17" max="17" width="7.7109375" style="87" customWidth="1"/>
    <col min="18" max="22" width="3.7109375" style="86" customWidth="1"/>
    <col min="23" max="23" width="7.7109375" style="86" customWidth="1"/>
    <col min="24" max="24" width="8.28515625" style="86" customWidth="1"/>
    <col min="25" max="25" width="8.28515625" style="74" customWidth="1"/>
    <col min="26" max="26" width="6.42578125" style="74" customWidth="1"/>
    <col min="27" max="27" width="10.7109375" style="74" customWidth="1"/>
    <col min="28" max="28" width="6" style="74" customWidth="1"/>
    <col min="29" max="256" width="9.140625" style="81"/>
    <col min="257" max="257" width="3.7109375" style="81" customWidth="1"/>
    <col min="258" max="258" width="24.140625" style="81" customWidth="1"/>
    <col min="259" max="259" width="6.7109375" style="81" customWidth="1"/>
    <col min="260" max="260" width="8.5703125" style="81" customWidth="1"/>
    <col min="261" max="261" width="5.85546875" style="81" customWidth="1"/>
    <col min="262" max="262" width="5.5703125" style="81" customWidth="1"/>
    <col min="263" max="263" width="9.7109375" style="81" customWidth="1"/>
    <col min="264" max="264" width="8.85546875" style="81" customWidth="1"/>
    <col min="265" max="266" width="6" style="81" customWidth="1"/>
    <col min="267" max="267" width="10" style="81" customWidth="1"/>
    <col min="268" max="268" width="6.5703125" style="81" customWidth="1"/>
    <col min="269" max="272" width="3.7109375" style="81" customWidth="1"/>
    <col min="273" max="273" width="7.7109375" style="81" customWidth="1"/>
    <col min="274" max="278" width="3.7109375" style="81" customWidth="1"/>
    <col min="279" max="279" width="7.7109375" style="81" customWidth="1"/>
    <col min="280" max="281" width="8.28515625" style="81" customWidth="1"/>
    <col min="282" max="282" width="6.42578125" style="81" customWidth="1"/>
    <col min="283" max="283" width="10.7109375" style="81" customWidth="1"/>
    <col min="284" max="284" width="6" style="81" customWidth="1"/>
    <col min="285" max="512" width="9.140625" style="81"/>
    <col min="513" max="513" width="3.7109375" style="81" customWidth="1"/>
    <col min="514" max="514" width="24.140625" style="81" customWidth="1"/>
    <col min="515" max="515" width="6.7109375" style="81" customWidth="1"/>
    <col min="516" max="516" width="8.5703125" style="81" customWidth="1"/>
    <col min="517" max="517" width="5.85546875" style="81" customWidth="1"/>
    <col min="518" max="518" width="5.5703125" style="81" customWidth="1"/>
    <col min="519" max="519" width="9.7109375" style="81" customWidth="1"/>
    <col min="520" max="520" width="8.85546875" style="81" customWidth="1"/>
    <col min="521" max="522" width="6" style="81" customWidth="1"/>
    <col min="523" max="523" width="10" style="81" customWidth="1"/>
    <col min="524" max="524" width="6.5703125" style="81" customWidth="1"/>
    <col min="525" max="528" width="3.7109375" style="81" customWidth="1"/>
    <col min="529" max="529" width="7.7109375" style="81" customWidth="1"/>
    <col min="530" max="534" width="3.7109375" style="81" customWidth="1"/>
    <col min="535" max="535" width="7.7109375" style="81" customWidth="1"/>
    <col min="536" max="537" width="8.28515625" style="81" customWidth="1"/>
    <col min="538" max="538" width="6.42578125" style="81" customWidth="1"/>
    <col min="539" max="539" width="10.7109375" style="81" customWidth="1"/>
    <col min="540" max="540" width="6" style="81" customWidth="1"/>
    <col min="541" max="768" width="9.140625" style="81"/>
    <col min="769" max="769" width="3.7109375" style="81" customWidth="1"/>
    <col min="770" max="770" width="24.140625" style="81" customWidth="1"/>
    <col min="771" max="771" width="6.7109375" style="81" customWidth="1"/>
    <col min="772" max="772" width="8.5703125" style="81" customWidth="1"/>
    <col min="773" max="773" width="5.85546875" style="81" customWidth="1"/>
    <col min="774" max="774" width="5.5703125" style="81" customWidth="1"/>
    <col min="775" max="775" width="9.7109375" style="81" customWidth="1"/>
    <col min="776" max="776" width="8.85546875" style="81" customWidth="1"/>
    <col min="777" max="778" width="6" style="81" customWidth="1"/>
    <col min="779" max="779" width="10" style="81" customWidth="1"/>
    <col min="780" max="780" width="6.5703125" style="81" customWidth="1"/>
    <col min="781" max="784" width="3.7109375" style="81" customWidth="1"/>
    <col min="785" max="785" width="7.7109375" style="81" customWidth="1"/>
    <col min="786" max="790" width="3.7109375" style="81" customWidth="1"/>
    <col min="791" max="791" width="7.7109375" style="81" customWidth="1"/>
    <col min="792" max="793" width="8.28515625" style="81" customWidth="1"/>
    <col min="794" max="794" width="6.42578125" style="81" customWidth="1"/>
    <col min="795" max="795" width="10.7109375" style="81" customWidth="1"/>
    <col min="796" max="796" width="6" style="81" customWidth="1"/>
    <col min="797" max="1024" width="9.140625" style="81"/>
    <col min="1025" max="1025" width="3.7109375" style="81" customWidth="1"/>
    <col min="1026" max="1026" width="24.140625" style="81" customWidth="1"/>
    <col min="1027" max="1027" width="6.7109375" style="81" customWidth="1"/>
    <col min="1028" max="1028" width="8.5703125" style="81" customWidth="1"/>
    <col min="1029" max="1029" width="5.85546875" style="81" customWidth="1"/>
    <col min="1030" max="1030" width="5.5703125" style="81" customWidth="1"/>
    <col min="1031" max="1031" width="9.7109375" style="81" customWidth="1"/>
    <col min="1032" max="1032" width="8.85546875" style="81" customWidth="1"/>
    <col min="1033" max="1034" width="6" style="81" customWidth="1"/>
    <col min="1035" max="1035" width="10" style="81" customWidth="1"/>
    <col min="1036" max="1036" width="6.5703125" style="81" customWidth="1"/>
    <col min="1037" max="1040" width="3.7109375" style="81" customWidth="1"/>
    <col min="1041" max="1041" width="7.7109375" style="81" customWidth="1"/>
    <col min="1042" max="1046" width="3.7109375" style="81" customWidth="1"/>
    <col min="1047" max="1047" width="7.7109375" style="81" customWidth="1"/>
    <col min="1048" max="1049" width="8.28515625" style="81" customWidth="1"/>
    <col min="1050" max="1050" width="6.42578125" style="81" customWidth="1"/>
    <col min="1051" max="1051" width="10.7109375" style="81" customWidth="1"/>
    <col min="1052" max="1052" width="6" style="81" customWidth="1"/>
    <col min="1053" max="1280" width="9.140625" style="81"/>
    <col min="1281" max="1281" width="3.7109375" style="81" customWidth="1"/>
    <col min="1282" max="1282" width="24.140625" style="81" customWidth="1"/>
    <col min="1283" max="1283" width="6.7109375" style="81" customWidth="1"/>
    <col min="1284" max="1284" width="8.5703125" style="81" customWidth="1"/>
    <col min="1285" max="1285" width="5.85546875" style="81" customWidth="1"/>
    <col min="1286" max="1286" width="5.5703125" style="81" customWidth="1"/>
    <col min="1287" max="1287" width="9.7109375" style="81" customWidth="1"/>
    <col min="1288" max="1288" width="8.85546875" style="81" customWidth="1"/>
    <col min="1289" max="1290" width="6" style="81" customWidth="1"/>
    <col min="1291" max="1291" width="10" style="81" customWidth="1"/>
    <col min="1292" max="1292" width="6.5703125" style="81" customWidth="1"/>
    <col min="1293" max="1296" width="3.7109375" style="81" customWidth="1"/>
    <col min="1297" max="1297" width="7.7109375" style="81" customWidth="1"/>
    <col min="1298" max="1302" width="3.7109375" style="81" customWidth="1"/>
    <col min="1303" max="1303" width="7.7109375" style="81" customWidth="1"/>
    <col min="1304" max="1305" width="8.28515625" style="81" customWidth="1"/>
    <col min="1306" max="1306" width="6.42578125" style="81" customWidth="1"/>
    <col min="1307" max="1307" width="10.7109375" style="81" customWidth="1"/>
    <col min="1308" max="1308" width="6" style="81" customWidth="1"/>
    <col min="1309" max="1536" width="9.140625" style="81"/>
    <col min="1537" max="1537" width="3.7109375" style="81" customWidth="1"/>
    <col min="1538" max="1538" width="24.140625" style="81" customWidth="1"/>
    <col min="1539" max="1539" width="6.7109375" style="81" customWidth="1"/>
    <col min="1540" max="1540" width="8.5703125" style="81" customWidth="1"/>
    <col min="1541" max="1541" width="5.85546875" style="81" customWidth="1"/>
    <col min="1542" max="1542" width="5.5703125" style="81" customWidth="1"/>
    <col min="1543" max="1543" width="9.7109375" style="81" customWidth="1"/>
    <col min="1544" max="1544" width="8.85546875" style="81" customWidth="1"/>
    <col min="1545" max="1546" width="6" style="81" customWidth="1"/>
    <col min="1547" max="1547" width="10" style="81" customWidth="1"/>
    <col min="1548" max="1548" width="6.5703125" style="81" customWidth="1"/>
    <col min="1549" max="1552" width="3.7109375" style="81" customWidth="1"/>
    <col min="1553" max="1553" width="7.7109375" style="81" customWidth="1"/>
    <col min="1554" max="1558" width="3.7109375" style="81" customWidth="1"/>
    <col min="1559" max="1559" width="7.7109375" style="81" customWidth="1"/>
    <col min="1560" max="1561" width="8.28515625" style="81" customWidth="1"/>
    <col min="1562" max="1562" width="6.42578125" style="81" customWidth="1"/>
    <col min="1563" max="1563" width="10.7109375" style="81" customWidth="1"/>
    <col min="1564" max="1564" width="6" style="81" customWidth="1"/>
    <col min="1565" max="1792" width="9.140625" style="81"/>
    <col min="1793" max="1793" width="3.7109375" style="81" customWidth="1"/>
    <col min="1794" max="1794" width="24.140625" style="81" customWidth="1"/>
    <col min="1795" max="1795" width="6.7109375" style="81" customWidth="1"/>
    <col min="1796" max="1796" width="8.5703125" style="81" customWidth="1"/>
    <col min="1797" max="1797" width="5.85546875" style="81" customWidth="1"/>
    <col min="1798" max="1798" width="5.5703125" style="81" customWidth="1"/>
    <col min="1799" max="1799" width="9.7109375" style="81" customWidth="1"/>
    <col min="1800" max="1800" width="8.85546875" style="81" customWidth="1"/>
    <col min="1801" max="1802" width="6" style="81" customWidth="1"/>
    <col min="1803" max="1803" width="10" style="81" customWidth="1"/>
    <col min="1804" max="1804" width="6.5703125" style="81" customWidth="1"/>
    <col min="1805" max="1808" width="3.7109375" style="81" customWidth="1"/>
    <col min="1809" max="1809" width="7.7109375" style="81" customWidth="1"/>
    <col min="1810" max="1814" width="3.7109375" style="81" customWidth="1"/>
    <col min="1815" max="1815" width="7.7109375" style="81" customWidth="1"/>
    <col min="1816" max="1817" width="8.28515625" style="81" customWidth="1"/>
    <col min="1818" max="1818" width="6.42578125" style="81" customWidth="1"/>
    <col min="1819" max="1819" width="10.7109375" style="81" customWidth="1"/>
    <col min="1820" max="1820" width="6" style="81" customWidth="1"/>
    <col min="1821" max="2048" width="9.140625" style="81"/>
    <col min="2049" max="2049" width="3.7109375" style="81" customWidth="1"/>
    <col min="2050" max="2050" width="24.140625" style="81" customWidth="1"/>
    <col min="2051" max="2051" width="6.7109375" style="81" customWidth="1"/>
    <col min="2052" max="2052" width="8.5703125" style="81" customWidth="1"/>
    <col min="2053" max="2053" width="5.85546875" style="81" customWidth="1"/>
    <col min="2054" max="2054" width="5.5703125" style="81" customWidth="1"/>
    <col min="2055" max="2055" width="9.7109375" style="81" customWidth="1"/>
    <col min="2056" max="2056" width="8.85546875" style="81" customWidth="1"/>
    <col min="2057" max="2058" width="6" style="81" customWidth="1"/>
    <col min="2059" max="2059" width="10" style="81" customWidth="1"/>
    <col min="2060" max="2060" width="6.5703125" style="81" customWidth="1"/>
    <col min="2061" max="2064" width="3.7109375" style="81" customWidth="1"/>
    <col min="2065" max="2065" width="7.7109375" style="81" customWidth="1"/>
    <col min="2066" max="2070" width="3.7109375" style="81" customWidth="1"/>
    <col min="2071" max="2071" width="7.7109375" style="81" customWidth="1"/>
    <col min="2072" max="2073" width="8.28515625" style="81" customWidth="1"/>
    <col min="2074" max="2074" width="6.42578125" style="81" customWidth="1"/>
    <col min="2075" max="2075" width="10.7109375" style="81" customWidth="1"/>
    <col min="2076" max="2076" width="6" style="81" customWidth="1"/>
    <col min="2077" max="2304" width="9.140625" style="81"/>
    <col min="2305" max="2305" width="3.7109375" style="81" customWidth="1"/>
    <col min="2306" max="2306" width="24.140625" style="81" customWidth="1"/>
    <col min="2307" max="2307" width="6.7109375" style="81" customWidth="1"/>
    <col min="2308" max="2308" width="8.5703125" style="81" customWidth="1"/>
    <col min="2309" max="2309" width="5.85546875" style="81" customWidth="1"/>
    <col min="2310" max="2310" width="5.5703125" style="81" customWidth="1"/>
    <col min="2311" max="2311" width="9.7109375" style="81" customWidth="1"/>
    <col min="2312" max="2312" width="8.85546875" style="81" customWidth="1"/>
    <col min="2313" max="2314" width="6" style="81" customWidth="1"/>
    <col min="2315" max="2315" width="10" style="81" customWidth="1"/>
    <col min="2316" max="2316" width="6.5703125" style="81" customWidth="1"/>
    <col min="2317" max="2320" width="3.7109375" style="81" customWidth="1"/>
    <col min="2321" max="2321" width="7.7109375" style="81" customWidth="1"/>
    <col min="2322" max="2326" width="3.7109375" style="81" customWidth="1"/>
    <col min="2327" max="2327" width="7.7109375" style="81" customWidth="1"/>
    <col min="2328" max="2329" width="8.28515625" style="81" customWidth="1"/>
    <col min="2330" max="2330" width="6.42578125" style="81" customWidth="1"/>
    <col min="2331" max="2331" width="10.7109375" style="81" customWidth="1"/>
    <col min="2332" max="2332" width="6" style="81" customWidth="1"/>
    <col min="2333" max="2560" width="9.140625" style="81"/>
    <col min="2561" max="2561" width="3.7109375" style="81" customWidth="1"/>
    <col min="2562" max="2562" width="24.140625" style="81" customWidth="1"/>
    <col min="2563" max="2563" width="6.7109375" style="81" customWidth="1"/>
    <col min="2564" max="2564" width="8.5703125" style="81" customWidth="1"/>
    <col min="2565" max="2565" width="5.85546875" style="81" customWidth="1"/>
    <col min="2566" max="2566" width="5.5703125" style="81" customWidth="1"/>
    <col min="2567" max="2567" width="9.7109375" style="81" customWidth="1"/>
    <col min="2568" max="2568" width="8.85546875" style="81" customWidth="1"/>
    <col min="2569" max="2570" width="6" style="81" customWidth="1"/>
    <col min="2571" max="2571" width="10" style="81" customWidth="1"/>
    <col min="2572" max="2572" width="6.5703125" style="81" customWidth="1"/>
    <col min="2573" max="2576" width="3.7109375" style="81" customWidth="1"/>
    <col min="2577" max="2577" width="7.7109375" style="81" customWidth="1"/>
    <col min="2578" max="2582" width="3.7109375" style="81" customWidth="1"/>
    <col min="2583" max="2583" width="7.7109375" style="81" customWidth="1"/>
    <col min="2584" max="2585" width="8.28515625" style="81" customWidth="1"/>
    <col min="2586" max="2586" width="6.42578125" style="81" customWidth="1"/>
    <col min="2587" max="2587" width="10.7109375" style="81" customWidth="1"/>
    <col min="2588" max="2588" width="6" style="81" customWidth="1"/>
    <col min="2589" max="2816" width="9.140625" style="81"/>
    <col min="2817" max="2817" width="3.7109375" style="81" customWidth="1"/>
    <col min="2818" max="2818" width="24.140625" style="81" customWidth="1"/>
    <col min="2819" max="2819" width="6.7109375" style="81" customWidth="1"/>
    <col min="2820" max="2820" width="8.5703125" style="81" customWidth="1"/>
    <col min="2821" max="2821" width="5.85546875" style="81" customWidth="1"/>
    <col min="2822" max="2822" width="5.5703125" style="81" customWidth="1"/>
    <col min="2823" max="2823" width="9.7109375" style="81" customWidth="1"/>
    <col min="2824" max="2824" width="8.85546875" style="81" customWidth="1"/>
    <col min="2825" max="2826" width="6" style="81" customWidth="1"/>
    <col min="2827" max="2827" width="10" style="81" customWidth="1"/>
    <col min="2828" max="2828" width="6.5703125" style="81" customWidth="1"/>
    <col min="2829" max="2832" width="3.7109375" style="81" customWidth="1"/>
    <col min="2833" max="2833" width="7.7109375" style="81" customWidth="1"/>
    <col min="2834" max="2838" width="3.7109375" style="81" customWidth="1"/>
    <col min="2839" max="2839" width="7.7109375" style="81" customWidth="1"/>
    <col min="2840" max="2841" width="8.28515625" style="81" customWidth="1"/>
    <col min="2842" max="2842" width="6.42578125" style="81" customWidth="1"/>
    <col min="2843" max="2843" width="10.7109375" style="81" customWidth="1"/>
    <col min="2844" max="2844" width="6" style="81" customWidth="1"/>
    <col min="2845" max="3072" width="9.140625" style="81"/>
    <col min="3073" max="3073" width="3.7109375" style="81" customWidth="1"/>
    <col min="3074" max="3074" width="24.140625" style="81" customWidth="1"/>
    <col min="3075" max="3075" width="6.7109375" style="81" customWidth="1"/>
    <col min="3076" max="3076" width="8.5703125" style="81" customWidth="1"/>
    <col min="3077" max="3077" width="5.85546875" style="81" customWidth="1"/>
    <col min="3078" max="3078" width="5.5703125" style="81" customWidth="1"/>
    <col min="3079" max="3079" width="9.7109375" style="81" customWidth="1"/>
    <col min="3080" max="3080" width="8.85546875" style="81" customWidth="1"/>
    <col min="3081" max="3082" width="6" style="81" customWidth="1"/>
    <col min="3083" max="3083" width="10" style="81" customWidth="1"/>
    <col min="3084" max="3084" width="6.5703125" style="81" customWidth="1"/>
    <col min="3085" max="3088" width="3.7109375" style="81" customWidth="1"/>
    <col min="3089" max="3089" width="7.7109375" style="81" customWidth="1"/>
    <col min="3090" max="3094" width="3.7109375" style="81" customWidth="1"/>
    <col min="3095" max="3095" width="7.7109375" style="81" customWidth="1"/>
    <col min="3096" max="3097" width="8.28515625" style="81" customWidth="1"/>
    <col min="3098" max="3098" width="6.42578125" style="81" customWidth="1"/>
    <col min="3099" max="3099" width="10.7109375" style="81" customWidth="1"/>
    <col min="3100" max="3100" width="6" style="81" customWidth="1"/>
    <col min="3101" max="3328" width="9.140625" style="81"/>
    <col min="3329" max="3329" width="3.7109375" style="81" customWidth="1"/>
    <col min="3330" max="3330" width="24.140625" style="81" customWidth="1"/>
    <col min="3331" max="3331" width="6.7109375" style="81" customWidth="1"/>
    <col min="3332" max="3332" width="8.5703125" style="81" customWidth="1"/>
    <col min="3333" max="3333" width="5.85546875" style="81" customWidth="1"/>
    <col min="3334" max="3334" width="5.5703125" style="81" customWidth="1"/>
    <col min="3335" max="3335" width="9.7109375" style="81" customWidth="1"/>
    <col min="3336" max="3336" width="8.85546875" style="81" customWidth="1"/>
    <col min="3337" max="3338" width="6" style="81" customWidth="1"/>
    <col min="3339" max="3339" width="10" style="81" customWidth="1"/>
    <col min="3340" max="3340" width="6.5703125" style="81" customWidth="1"/>
    <col min="3341" max="3344" width="3.7109375" style="81" customWidth="1"/>
    <col min="3345" max="3345" width="7.7109375" style="81" customWidth="1"/>
    <col min="3346" max="3350" width="3.7109375" style="81" customWidth="1"/>
    <col min="3351" max="3351" width="7.7109375" style="81" customWidth="1"/>
    <col min="3352" max="3353" width="8.28515625" style="81" customWidth="1"/>
    <col min="3354" max="3354" width="6.42578125" style="81" customWidth="1"/>
    <col min="3355" max="3355" width="10.7109375" style="81" customWidth="1"/>
    <col min="3356" max="3356" width="6" style="81" customWidth="1"/>
    <col min="3357" max="3584" width="9.140625" style="81"/>
    <col min="3585" max="3585" width="3.7109375" style="81" customWidth="1"/>
    <col min="3586" max="3586" width="24.140625" style="81" customWidth="1"/>
    <col min="3587" max="3587" width="6.7109375" style="81" customWidth="1"/>
    <col min="3588" max="3588" width="8.5703125" style="81" customWidth="1"/>
    <col min="3589" max="3589" width="5.85546875" style="81" customWidth="1"/>
    <col min="3590" max="3590" width="5.5703125" style="81" customWidth="1"/>
    <col min="3591" max="3591" width="9.7109375" style="81" customWidth="1"/>
    <col min="3592" max="3592" width="8.85546875" style="81" customWidth="1"/>
    <col min="3593" max="3594" width="6" style="81" customWidth="1"/>
    <col min="3595" max="3595" width="10" style="81" customWidth="1"/>
    <col min="3596" max="3596" width="6.5703125" style="81" customWidth="1"/>
    <col min="3597" max="3600" width="3.7109375" style="81" customWidth="1"/>
    <col min="3601" max="3601" width="7.7109375" style="81" customWidth="1"/>
    <col min="3602" max="3606" width="3.7109375" style="81" customWidth="1"/>
    <col min="3607" max="3607" width="7.7109375" style="81" customWidth="1"/>
    <col min="3608" max="3609" width="8.28515625" style="81" customWidth="1"/>
    <col min="3610" max="3610" width="6.42578125" style="81" customWidth="1"/>
    <col min="3611" max="3611" width="10.7109375" style="81" customWidth="1"/>
    <col min="3612" max="3612" width="6" style="81" customWidth="1"/>
    <col min="3613" max="3840" width="9.140625" style="81"/>
    <col min="3841" max="3841" width="3.7109375" style="81" customWidth="1"/>
    <col min="3842" max="3842" width="24.140625" style="81" customWidth="1"/>
    <col min="3843" max="3843" width="6.7109375" style="81" customWidth="1"/>
    <col min="3844" max="3844" width="8.5703125" style="81" customWidth="1"/>
    <col min="3845" max="3845" width="5.85546875" style="81" customWidth="1"/>
    <col min="3846" max="3846" width="5.5703125" style="81" customWidth="1"/>
    <col min="3847" max="3847" width="9.7109375" style="81" customWidth="1"/>
    <col min="3848" max="3848" width="8.85546875" style="81" customWidth="1"/>
    <col min="3849" max="3850" width="6" style="81" customWidth="1"/>
    <col min="3851" max="3851" width="10" style="81" customWidth="1"/>
    <col min="3852" max="3852" width="6.5703125" style="81" customWidth="1"/>
    <col min="3853" max="3856" width="3.7109375" style="81" customWidth="1"/>
    <col min="3857" max="3857" width="7.7109375" style="81" customWidth="1"/>
    <col min="3858" max="3862" width="3.7109375" style="81" customWidth="1"/>
    <col min="3863" max="3863" width="7.7109375" style="81" customWidth="1"/>
    <col min="3864" max="3865" width="8.28515625" style="81" customWidth="1"/>
    <col min="3866" max="3866" width="6.42578125" style="81" customWidth="1"/>
    <col min="3867" max="3867" width="10.7109375" style="81" customWidth="1"/>
    <col min="3868" max="3868" width="6" style="81" customWidth="1"/>
    <col min="3869" max="4096" width="9.140625" style="81"/>
    <col min="4097" max="4097" width="3.7109375" style="81" customWidth="1"/>
    <col min="4098" max="4098" width="24.140625" style="81" customWidth="1"/>
    <col min="4099" max="4099" width="6.7109375" style="81" customWidth="1"/>
    <col min="4100" max="4100" width="8.5703125" style="81" customWidth="1"/>
    <col min="4101" max="4101" width="5.85546875" style="81" customWidth="1"/>
    <col min="4102" max="4102" width="5.5703125" style="81" customWidth="1"/>
    <col min="4103" max="4103" width="9.7109375" style="81" customWidth="1"/>
    <col min="4104" max="4104" width="8.85546875" style="81" customWidth="1"/>
    <col min="4105" max="4106" width="6" style="81" customWidth="1"/>
    <col min="4107" max="4107" width="10" style="81" customWidth="1"/>
    <col min="4108" max="4108" width="6.5703125" style="81" customWidth="1"/>
    <col min="4109" max="4112" width="3.7109375" style="81" customWidth="1"/>
    <col min="4113" max="4113" width="7.7109375" style="81" customWidth="1"/>
    <col min="4114" max="4118" width="3.7109375" style="81" customWidth="1"/>
    <col min="4119" max="4119" width="7.7109375" style="81" customWidth="1"/>
    <col min="4120" max="4121" width="8.28515625" style="81" customWidth="1"/>
    <col min="4122" max="4122" width="6.42578125" style="81" customWidth="1"/>
    <col min="4123" max="4123" width="10.7109375" style="81" customWidth="1"/>
    <col min="4124" max="4124" width="6" style="81" customWidth="1"/>
    <col min="4125" max="4352" width="9.140625" style="81"/>
    <col min="4353" max="4353" width="3.7109375" style="81" customWidth="1"/>
    <col min="4354" max="4354" width="24.140625" style="81" customWidth="1"/>
    <col min="4355" max="4355" width="6.7109375" style="81" customWidth="1"/>
    <col min="4356" max="4356" width="8.5703125" style="81" customWidth="1"/>
    <col min="4357" max="4357" width="5.85546875" style="81" customWidth="1"/>
    <col min="4358" max="4358" width="5.5703125" style="81" customWidth="1"/>
    <col min="4359" max="4359" width="9.7109375" style="81" customWidth="1"/>
    <col min="4360" max="4360" width="8.85546875" style="81" customWidth="1"/>
    <col min="4361" max="4362" width="6" style="81" customWidth="1"/>
    <col min="4363" max="4363" width="10" style="81" customWidth="1"/>
    <col min="4364" max="4364" width="6.5703125" style="81" customWidth="1"/>
    <col min="4365" max="4368" width="3.7109375" style="81" customWidth="1"/>
    <col min="4369" max="4369" width="7.7109375" style="81" customWidth="1"/>
    <col min="4370" max="4374" width="3.7109375" style="81" customWidth="1"/>
    <col min="4375" max="4375" width="7.7109375" style="81" customWidth="1"/>
    <col min="4376" max="4377" width="8.28515625" style="81" customWidth="1"/>
    <col min="4378" max="4378" width="6.42578125" style="81" customWidth="1"/>
    <col min="4379" max="4379" width="10.7109375" style="81" customWidth="1"/>
    <col min="4380" max="4380" width="6" style="81" customWidth="1"/>
    <col min="4381" max="4608" width="9.140625" style="81"/>
    <col min="4609" max="4609" width="3.7109375" style="81" customWidth="1"/>
    <col min="4610" max="4610" width="24.140625" style="81" customWidth="1"/>
    <col min="4611" max="4611" width="6.7109375" style="81" customWidth="1"/>
    <col min="4612" max="4612" width="8.5703125" style="81" customWidth="1"/>
    <col min="4613" max="4613" width="5.85546875" style="81" customWidth="1"/>
    <col min="4614" max="4614" width="5.5703125" style="81" customWidth="1"/>
    <col min="4615" max="4615" width="9.7109375" style="81" customWidth="1"/>
    <col min="4616" max="4616" width="8.85546875" style="81" customWidth="1"/>
    <col min="4617" max="4618" width="6" style="81" customWidth="1"/>
    <col min="4619" max="4619" width="10" style="81" customWidth="1"/>
    <col min="4620" max="4620" width="6.5703125" style="81" customWidth="1"/>
    <col min="4621" max="4624" width="3.7109375" style="81" customWidth="1"/>
    <col min="4625" max="4625" width="7.7109375" style="81" customWidth="1"/>
    <col min="4626" max="4630" width="3.7109375" style="81" customWidth="1"/>
    <col min="4631" max="4631" width="7.7109375" style="81" customWidth="1"/>
    <col min="4632" max="4633" width="8.28515625" style="81" customWidth="1"/>
    <col min="4634" max="4634" width="6.42578125" style="81" customWidth="1"/>
    <col min="4635" max="4635" width="10.7109375" style="81" customWidth="1"/>
    <col min="4636" max="4636" width="6" style="81" customWidth="1"/>
    <col min="4637" max="4864" width="9.140625" style="81"/>
    <col min="4865" max="4865" width="3.7109375" style="81" customWidth="1"/>
    <col min="4866" max="4866" width="24.140625" style="81" customWidth="1"/>
    <col min="4867" max="4867" width="6.7109375" style="81" customWidth="1"/>
    <col min="4868" max="4868" width="8.5703125" style="81" customWidth="1"/>
    <col min="4869" max="4869" width="5.85546875" style="81" customWidth="1"/>
    <col min="4870" max="4870" width="5.5703125" style="81" customWidth="1"/>
    <col min="4871" max="4871" width="9.7109375" style="81" customWidth="1"/>
    <col min="4872" max="4872" width="8.85546875" style="81" customWidth="1"/>
    <col min="4873" max="4874" width="6" style="81" customWidth="1"/>
    <col min="4875" max="4875" width="10" style="81" customWidth="1"/>
    <col min="4876" max="4876" width="6.5703125" style="81" customWidth="1"/>
    <col min="4877" max="4880" width="3.7109375" style="81" customWidth="1"/>
    <col min="4881" max="4881" width="7.7109375" style="81" customWidth="1"/>
    <col min="4882" max="4886" width="3.7109375" style="81" customWidth="1"/>
    <col min="4887" max="4887" width="7.7109375" style="81" customWidth="1"/>
    <col min="4888" max="4889" width="8.28515625" style="81" customWidth="1"/>
    <col min="4890" max="4890" width="6.42578125" style="81" customWidth="1"/>
    <col min="4891" max="4891" width="10.7109375" style="81" customWidth="1"/>
    <col min="4892" max="4892" width="6" style="81" customWidth="1"/>
    <col min="4893" max="5120" width="9.140625" style="81"/>
    <col min="5121" max="5121" width="3.7109375" style="81" customWidth="1"/>
    <col min="5122" max="5122" width="24.140625" style="81" customWidth="1"/>
    <col min="5123" max="5123" width="6.7109375" style="81" customWidth="1"/>
    <col min="5124" max="5124" width="8.5703125" style="81" customWidth="1"/>
    <col min="5125" max="5125" width="5.85546875" style="81" customWidth="1"/>
    <col min="5126" max="5126" width="5.5703125" style="81" customWidth="1"/>
    <col min="5127" max="5127" width="9.7109375" style="81" customWidth="1"/>
    <col min="5128" max="5128" width="8.85546875" style="81" customWidth="1"/>
    <col min="5129" max="5130" width="6" style="81" customWidth="1"/>
    <col min="5131" max="5131" width="10" style="81" customWidth="1"/>
    <col min="5132" max="5132" width="6.5703125" style="81" customWidth="1"/>
    <col min="5133" max="5136" width="3.7109375" style="81" customWidth="1"/>
    <col min="5137" max="5137" width="7.7109375" style="81" customWidth="1"/>
    <col min="5138" max="5142" width="3.7109375" style="81" customWidth="1"/>
    <col min="5143" max="5143" width="7.7109375" style="81" customWidth="1"/>
    <col min="5144" max="5145" width="8.28515625" style="81" customWidth="1"/>
    <col min="5146" max="5146" width="6.42578125" style="81" customWidth="1"/>
    <col min="5147" max="5147" width="10.7109375" style="81" customWidth="1"/>
    <col min="5148" max="5148" width="6" style="81" customWidth="1"/>
    <col min="5149" max="5376" width="9.140625" style="81"/>
    <col min="5377" max="5377" width="3.7109375" style="81" customWidth="1"/>
    <col min="5378" max="5378" width="24.140625" style="81" customWidth="1"/>
    <col min="5379" max="5379" width="6.7109375" style="81" customWidth="1"/>
    <col min="5380" max="5380" width="8.5703125" style="81" customWidth="1"/>
    <col min="5381" max="5381" width="5.85546875" style="81" customWidth="1"/>
    <col min="5382" max="5382" width="5.5703125" style="81" customWidth="1"/>
    <col min="5383" max="5383" width="9.7109375" style="81" customWidth="1"/>
    <col min="5384" max="5384" width="8.85546875" style="81" customWidth="1"/>
    <col min="5385" max="5386" width="6" style="81" customWidth="1"/>
    <col min="5387" max="5387" width="10" style="81" customWidth="1"/>
    <col min="5388" max="5388" width="6.5703125" style="81" customWidth="1"/>
    <col min="5389" max="5392" width="3.7109375" style="81" customWidth="1"/>
    <col min="5393" max="5393" width="7.7109375" style="81" customWidth="1"/>
    <col min="5394" max="5398" width="3.7109375" style="81" customWidth="1"/>
    <col min="5399" max="5399" width="7.7109375" style="81" customWidth="1"/>
    <col min="5400" max="5401" width="8.28515625" style="81" customWidth="1"/>
    <col min="5402" max="5402" width="6.42578125" style="81" customWidth="1"/>
    <col min="5403" max="5403" width="10.7109375" style="81" customWidth="1"/>
    <col min="5404" max="5404" width="6" style="81" customWidth="1"/>
    <col min="5405" max="5632" width="9.140625" style="81"/>
    <col min="5633" max="5633" width="3.7109375" style="81" customWidth="1"/>
    <col min="5634" max="5634" width="24.140625" style="81" customWidth="1"/>
    <col min="5635" max="5635" width="6.7109375" style="81" customWidth="1"/>
    <col min="5636" max="5636" width="8.5703125" style="81" customWidth="1"/>
    <col min="5637" max="5637" width="5.85546875" style="81" customWidth="1"/>
    <col min="5638" max="5638" width="5.5703125" style="81" customWidth="1"/>
    <col min="5639" max="5639" width="9.7109375" style="81" customWidth="1"/>
    <col min="5640" max="5640" width="8.85546875" style="81" customWidth="1"/>
    <col min="5641" max="5642" width="6" style="81" customWidth="1"/>
    <col min="5643" max="5643" width="10" style="81" customWidth="1"/>
    <col min="5644" max="5644" width="6.5703125" style="81" customWidth="1"/>
    <col min="5645" max="5648" width="3.7109375" style="81" customWidth="1"/>
    <col min="5649" max="5649" width="7.7109375" style="81" customWidth="1"/>
    <col min="5650" max="5654" width="3.7109375" style="81" customWidth="1"/>
    <col min="5655" max="5655" width="7.7109375" style="81" customWidth="1"/>
    <col min="5656" max="5657" width="8.28515625" style="81" customWidth="1"/>
    <col min="5658" max="5658" width="6.42578125" style="81" customWidth="1"/>
    <col min="5659" max="5659" width="10.7109375" style="81" customWidth="1"/>
    <col min="5660" max="5660" width="6" style="81" customWidth="1"/>
    <col min="5661" max="5888" width="9.140625" style="81"/>
    <col min="5889" max="5889" width="3.7109375" style="81" customWidth="1"/>
    <col min="5890" max="5890" width="24.140625" style="81" customWidth="1"/>
    <col min="5891" max="5891" width="6.7109375" style="81" customWidth="1"/>
    <col min="5892" max="5892" width="8.5703125" style="81" customWidth="1"/>
    <col min="5893" max="5893" width="5.85546875" style="81" customWidth="1"/>
    <col min="5894" max="5894" width="5.5703125" style="81" customWidth="1"/>
    <col min="5895" max="5895" width="9.7109375" style="81" customWidth="1"/>
    <col min="5896" max="5896" width="8.85546875" style="81" customWidth="1"/>
    <col min="5897" max="5898" width="6" style="81" customWidth="1"/>
    <col min="5899" max="5899" width="10" style="81" customWidth="1"/>
    <col min="5900" max="5900" width="6.5703125" style="81" customWidth="1"/>
    <col min="5901" max="5904" width="3.7109375" style="81" customWidth="1"/>
    <col min="5905" max="5905" width="7.7109375" style="81" customWidth="1"/>
    <col min="5906" max="5910" width="3.7109375" style="81" customWidth="1"/>
    <col min="5911" max="5911" width="7.7109375" style="81" customWidth="1"/>
    <col min="5912" max="5913" width="8.28515625" style="81" customWidth="1"/>
    <col min="5914" max="5914" width="6.42578125" style="81" customWidth="1"/>
    <col min="5915" max="5915" width="10.7109375" style="81" customWidth="1"/>
    <col min="5916" max="5916" width="6" style="81" customWidth="1"/>
    <col min="5917" max="6144" width="9.140625" style="81"/>
    <col min="6145" max="6145" width="3.7109375" style="81" customWidth="1"/>
    <col min="6146" max="6146" width="24.140625" style="81" customWidth="1"/>
    <col min="6147" max="6147" width="6.7109375" style="81" customWidth="1"/>
    <col min="6148" max="6148" width="8.5703125" style="81" customWidth="1"/>
    <col min="6149" max="6149" width="5.85546875" style="81" customWidth="1"/>
    <col min="6150" max="6150" width="5.5703125" style="81" customWidth="1"/>
    <col min="6151" max="6151" width="9.7109375" style="81" customWidth="1"/>
    <col min="6152" max="6152" width="8.85546875" style="81" customWidth="1"/>
    <col min="6153" max="6154" width="6" style="81" customWidth="1"/>
    <col min="6155" max="6155" width="10" style="81" customWidth="1"/>
    <col min="6156" max="6156" width="6.5703125" style="81" customWidth="1"/>
    <col min="6157" max="6160" width="3.7109375" style="81" customWidth="1"/>
    <col min="6161" max="6161" width="7.7109375" style="81" customWidth="1"/>
    <col min="6162" max="6166" width="3.7109375" style="81" customWidth="1"/>
    <col min="6167" max="6167" width="7.7109375" style="81" customWidth="1"/>
    <col min="6168" max="6169" width="8.28515625" style="81" customWidth="1"/>
    <col min="6170" max="6170" width="6.42578125" style="81" customWidth="1"/>
    <col min="6171" max="6171" width="10.7109375" style="81" customWidth="1"/>
    <col min="6172" max="6172" width="6" style="81" customWidth="1"/>
    <col min="6173" max="6400" width="9.140625" style="81"/>
    <col min="6401" max="6401" width="3.7109375" style="81" customWidth="1"/>
    <col min="6402" max="6402" width="24.140625" style="81" customWidth="1"/>
    <col min="6403" max="6403" width="6.7109375" style="81" customWidth="1"/>
    <col min="6404" max="6404" width="8.5703125" style="81" customWidth="1"/>
    <col min="6405" max="6405" width="5.85546875" style="81" customWidth="1"/>
    <col min="6406" max="6406" width="5.5703125" style="81" customWidth="1"/>
    <col min="6407" max="6407" width="9.7109375" style="81" customWidth="1"/>
    <col min="6408" max="6408" width="8.85546875" style="81" customWidth="1"/>
    <col min="6409" max="6410" width="6" style="81" customWidth="1"/>
    <col min="6411" max="6411" width="10" style="81" customWidth="1"/>
    <col min="6412" max="6412" width="6.5703125" style="81" customWidth="1"/>
    <col min="6413" max="6416" width="3.7109375" style="81" customWidth="1"/>
    <col min="6417" max="6417" width="7.7109375" style="81" customWidth="1"/>
    <col min="6418" max="6422" width="3.7109375" style="81" customWidth="1"/>
    <col min="6423" max="6423" width="7.7109375" style="81" customWidth="1"/>
    <col min="6424" max="6425" width="8.28515625" style="81" customWidth="1"/>
    <col min="6426" max="6426" width="6.42578125" style="81" customWidth="1"/>
    <col min="6427" max="6427" width="10.7109375" style="81" customWidth="1"/>
    <col min="6428" max="6428" width="6" style="81" customWidth="1"/>
    <col min="6429" max="6656" width="9.140625" style="81"/>
    <col min="6657" max="6657" width="3.7109375" style="81" customWidth="1"/>
    <col min="6658" max="6658" width="24.140625" style="81" customWidth="1"/>
    <col min="6659" max="6659" width="6.7109375" style="81" customWidth="1"/>
    <col min="6660" max="6660" width="8.5703125" style="81" customWidth="1"/>
    <col min="6661" max="6661" width="5.85546875" style="81" customWidth="1"/>
    <col min="6662" max="6662" width="5.5703125" style="81" customWidth="1"/>
    <col min="6663" max="6663" width="9.7109375" style="81" customWidth="1"/>
    <col min="6664" max="6664" width="8.85546875" style="81" customWidth="1"/>
    <col min="6665" max="6666" width="6" style="81" customWidth="1"/>
    <col min="6667" max="6667" width="10" style="81" customWidth="1"/>
    <col min="6668" max="6668" width="6.5703125" style="81" customWidth="1"/>
    <col min="6669" max="6672" width="3.7109375" style="81" customWidth="1"/>
    <col min="6673" max="6673" width="7.7109375" style="81" customWidth="1"/>
    <col min="6674" max="6678" width="3.7109375" style="81" customWidth="1"/>
    <col min="6679" max="6679" width="7.7109375" style="81" customWidth="1"/>
    <col min="6680" max="6681" width="8.28515625" style="81" customWidth="1"/>
    <col min="6682" max="6682" width="6.42578125" style="81" customWidth="1"/>
    <col min="6683" max="6683" width="10.7109375" style="81" customWidth="1"/>
    <col min="6684" max="6684" width="6" style="81" customWidth="1"/>
    <col min="6685" max="6912" width="9.140625" style="81"/>
    <col min="6913" max="6913" width="3.7109375" style="81" customWidth="1"/>
    <col min="6914" max="6914" width="24.140625" style="81" customWidth="1"/>
    <col min="6915" max="6915" width="6.7109375" style="81" customWidth="1"/>
    <col min="6916" max="6916" width="8.5703125" style="81" customWidth="1"/>
    <col min="6917" max="6917" width="5.85546875" style="81" customWidth="1"/>
    <col min="6918" max="6918" width="5.5703125" style="81" customWidth="1"/>
    <col min="6919" max="6919" width="9.7109375" style="81" customWidth="1"/>
    <col min="6920" max="6920" width="8.85546875" style="81" customWidth="1"/>
    <col min="6921" max="6922" width="6" style="81" customWidth="1"/>
    <col min="6923" max="6923" width="10" style="81" customWidth="1"/>
    <col min="6924" max="6924" width="6.5703125" style="81" customWidth="1"/>
    <col min="6925" max="6928" width="3.7109375" style="81" customWidth="1"/>
    <col min="6929" max="6929" width="7.7109375" style="81" customWidth="1"/>
    <col min="6930" max="6934" width="3.7109375" style="81" customWidth="1"/>
    <col min="6935" max="6935" width="7.7109375" style="81" customWidth="1"/>
    <col min="6936" max="6937" width="8.28515625" style="81" customWidth="1"/>
    <col min="6938" max="6938" width="6.42578125" style="81" customWidth="1"/>
    <col min="6939" max="6939" width="10.7109375" style="81" customWidth="1"/>
    <col min="6940" max="6940" width="6" style="81" customWidth="1"/>
    <col min="6941" max="7168" width="9.140625" style="81"/>
    <col min="7169" max="7169" width="3.7109375" style="81" customWidth="1"/>
    <col min="7170" max="7170" width="24.140625" style="81" customWidth="1"/>
    <col min="7171" max="7171" width="6.7109375" style="81" customWidth="1"/>
    <col min="7172" max="7172" width="8.5703125" style="81" customWidth="1"/>
    <col min="7173" max="7173" width="5.85546875" style="81" customWidth="1"/>
    <col min="7174" max="7174" width="5.5703125" style="81" customWidth="1"/>
    <col min="7175" max="7175" width="9.7109375" style="81" customWidth="1"/>
    <col min="7176" max="7176" width="8.85546875" style="81" customWidth="1"/>
    <col min="7177" max="7178" width="6" style="81" customWidth="1"/>
    <col min="7179" max="7179" width="10" style="81" customWidth="1"/>
    <col min="7180" max="7180" width="6.5703125" style="81" customWidth="1"/>
    <col min="7181" max="7184" width="3.7109375" style="81" customWidth="1"/>
    <col min="7185" max="7185" width="7.7109375" style="81" customWidth="1"/>
    <col min="7186" max="7190" width="3.7109375" style="81" customWidth="1"/>
    <col min="7191" max="7191" width="7.7109375" style="81" customWidth="1"/>
    <col min="7192" max="7193" width="8.28515625" style="81" customWidth="1"/>
    <col min="7194" max="7194" width="6.42578125" style="81" customWidth="1"/>
    <col min="7195" max="7195" width="10.7109375" style="81" customWidth="1"/>
    <col min="7196" max="7196" width="6" style="81" customWidth="1"/>
    <col min="7197" max="7424" width="9.140625" style="81"/>
    <col min="7425" max="7425" width="3.7109375" style="81" customWidth="1"/>
    <col min="7426" max="7426" width="24.140625" style="81" customWidth="1"/>
    <col min="7427" max="7427" width="6.7109375" style="81" customWidth="1"/>
    <col min="7428" max="7428" width="8.5703125" style="81" customWidth="1"/>
    <col min="7429" max="7429" width="5.85546875" style="81" customWidth="1"/>
    <col min="7430" max="7430" width="5.5703125" style="81" customWidth="1"/>
    <col min="7431" max="7431" width="9.7109375" style="81" customWidth="1"/>
    <col min="7432" max="7432" width="8.85546875" style="81" customWidth="1"/>
    <col min="7433" max="7434" width="6" style="81" customWidth="1"/>
    <col min="7435" max="7435" width="10" style="81" customWidth="1"/>
    <col min="7436" max="7436" width="6.5703125" style="81" customWidth="1"/>
    <col min="7437" max="7440" width="3.7109375" style="81" customWidth="1"/>
    <col min="7441" max="7441" width="7.7109375" style="81" customWidth="1"/>
    <col min="7442" max="7446" width="3.7109375" style="81" customWidth="1"/>
    <col min="7447" max="7447" width="7.7109375" style="81" customWidth="1"/>
    <col min="7448" max="7449" width="8.28515625" style="81" customWidth="1"/>
    <col min="7450" max="7450" width="6.42578125" style="81" customWidth="1"/>
    <col min="7451" max="7451" width="10.7109375" style="81" customWidth="1"/>
    <col min="7452" max="7452" width="6" style="81" customWidth="1"/>
    <col min="7453" max="7680" width="9.140625" style="81"/>
    <col min="7681" max="7681" width="3.7109375" style="81" customWidth="1"/>
    <col min="7682" max="7682" width="24.140625" style="81" customWidth="1"/>
    <col min="7683" max="7683" width="6.7109375" style="81" customWidth="1"/>
    <col min="7684" max="7684" width="8.5703125" style="81" customWidth="1"/>
    <col min="7685" max="7685" width="5.85546875" style="81" customWidth="1"/>
    <col min="7686" max="7686" width="5.5703125" style="81" customWidth="1"/>
    <col min="7687" max="7687" width="9.7109375" style="81" customWidth="1"/>
    <col min="7688" max="7688" width="8.85546875" style="81" customWidth="1"/>
    <col min="7689" max="7690" width="6" style="81" customWidth="1"/>
    <col min="7691" max="7691" width="10" style="81" customWidth="1"/>
    <col min="7692" max="7692" width="6.5703125" style="81" customWidth="1"/>
    <col min="7693" max="7696" width="3.7109375" style="81" customWidth="1"/>
    <col min="7697" max="7697" width="7.7109375" style="81" customWidth="1"/>
    <col min="7698" max="7702" width="3.7109375" style="81" customWidth="1"/>
    <col min="7703" max="7703" width="7.7109375" style="81" customWidth="1"/>
    <col min="7704" max="7705" width="8.28515625" style="81" customWidth="1"/>
    <col min="7706" max="7706" width="6.42578125" style="81" customWidth="1"/>
    <col min="7707" max="7707" width="10.7109375" style="81" customWidth="1"/>
    <col min="7708" max="7708" width="6" style="81" customWidth="1"/>
    <col min="7709" max="7936" width="9.140625" style="81"/>
    <col min="7937" max="7937" width="3.7109375" style="81" customWidth="1"/>
    <col min="7938" max="7938" width="24.140625" style="81" customWidth="1"/>
    <col min="7939" max="7939" width="6.7109375" style="81" customWidth="1"/>
    <col min="7940" max="7940" width="8.5703125" style="81" customWidth="1"/>
    <col min="7941" max="7941" width="5.85546875" style="81" customWidth="1"/>
    <col min="7942" max="7942" width="5.5703125" style="81" customWidth="1"/>
    <col min="7943" max="7943" width="9.7109375" style="81" customWidth="1"/>
    <col min="7944" max="7944" width="8.85546875" style="81" customWidth="1"/>
    <col min="7945" max="7946" width="6" style="81" customWidth="1"/>
    <col min="7947" max="7947" width="10" style="81" customWidth="1"/>
    <col min="7948" max="7948" width="6.5703125" style="81" customWidth="1"/>
    <col min="7949" max="7952" width="3.7109375" style="81" customWidth="1"/>
    <col min="7953" max="7953" width="7.7109375" style="81" customWidth="1"/>
    <col min="7954" max="7958" width="3.7109375" style="81" customWidth="1"/>
    <col min="7959" max="7959" width="7.7109375" style="81" customWidth="1"/>
    <col min="7960" max="7961" width="8.28515625" style="81" customWidth="1"/>
    <col min="7962" max="7962" width="6.42578125" style="81" customWidth="1"/>
    <col min="7963" max="7963" width="10.7109375" style="81" customWidth="1"/>
    <col min="7964" max="7964" width="6" style="81" customWidth="1"/>
    <col min="7965" max="8192" width="9.140625" style="81"/>
    <col min="8193" max="8193" width="3.7109375" style="81" customWidth="1"/>
    <col min="8194" max="8194" width="24.140625" style="81" customWidth="1"/>
    <col min="8195" max="8195" width="6.7109375" style="81" customWidth="1"/>
    <col min="8196" max="8196" width="8.5703125" style="81" customWidth="1"/>
    <col min="8197" max="8197" width="5.85546875" style="81" customWidth="1"/>
    <col min="8198" max="8198" width="5.5703125" style="81" customWidth="1"/>
    <col min="8199" max="8199" width="9.7109375" style="81" customWidth="1"/>
    <col min="8200" max="8200" width="8.85546875" style="81" customWidth="1"/>
    <col min="8201" max="8202" width="6" style="81" customWidth="1"/>
    <col min="8203" max="8203" width="10" style="81" customWidth="1"/>
    <col min="8204" max="8204" width="6.5703125" style="81" customWidth="1"/>
    <col min="8205" max="8208" width="3.7109375" style="81" customWidth="1"/>
    <col min="8209" max="8209" width="7.7109375" style="81" customWidth="1"/>
    <col min="8210" max="8214" width="3.7109375" style="81" customWidth="1"/>
    <col min="8215" max="8215" width="7.7109375" style="81" customWidth="1"/>
    <col min="8216" max="8217" width="8.28515625" style="81" customWidth="1"/>
    <col min="8218" max="8218" width="6.42578125" style="81" customWidth="1"/>
    <col min="8219" max="8219" width="10.7109375" style="81" customWidth="1"/>
    <col min="8220" max="8220" width="6" style="81" customWidth="1"/>
    <col min="8221" max="8448" width="9.140625" style="81"/>
    <col min="8449" max="8449" width="3.7109375" style="81" customWidth="1"/>
    <col min="8450" max="8450" width="24.140625" style="81" customWidth="1"/>
    <col min="8451" max="8451" width="6.7109375" style="81" customWidth="1"/>
    <col min="8452" max="8452" width="8.5703125" style="81" customWidth="1"/>
    <col min="8453" max="8453" width="5.85546875" style="81" customWidth="1"/>
    <col min="8454" max="8454" width="5.5703125" style="81" customWidth="1"/>
    <col min="8455" max="8455" width="9.7109375" style="81" customWidth="1"/>
    <col min="8456" max="8456" width="8.85546875" style="81" customWidth="1"/>
    <col min="8457" max="8458" width="6" style="81" customWidth="1"/>
    <col min="8459" max="8459" width="10" style="81" customWidth="1"/>
    <col min="8460" max="8460" width="6.5703125" style="81" customWidth="1"/>
    <col min="8461" max="8464" width="3.7109375" style="81" customWidth="1"/>
    <col min="8465" max="8465" width="7.7109375" style="81" customWidth="1"/>
    <col min="8466" max="8470" width="3.7109375" style="81" customWidth="1"/>
    <col min="8471" max="8471" width="7.7109375" style="81" customWidth="1"/>
    <col min="8472" max="8473" width="8.28515625" style="81" customWidth="1"/>
    <col min="8474" max="8474" width="6.42578125" style="81" customWidth="1"/>
    <col min="8475" max="8475" width="10.7109375" style="81" customWidth="1"/>
    <col min="8476" max="8476" width="6" style="81" customWidth="1"/>
    <col min="8477" max="8704" width="9.140625" style="81"/>
    <col min="8705" max="8705" width="3.7109375" style="81" customWidth="1"/>
    <col min="8706" max="8706" width="24.140625" style="81" customWidth="1"/>
    <col min="8707" max="8707" width="6.7109375" style="81" customWidth="1"/>
    <col min="8708" max="8708" width="8.5703125" style="81" customWidth="1"/>
    <col min="8709" max="8709" width="5.85546875" style="81" customWidth="1"/>
    <col min="8710" max="8710" width="5.5703125" style="81" customWidth="1"/>
    <col min="8711" max="8711" width="9.7109375" style="81" customWidth="1"/>
    <col min="8712" max="8712" width="8.85546875" style="81" customWidth="1"/>
    <col min="8713" max="8714" width="6" style="81" customWidth="1"/>
    <col min="8715" max="8715" width="10" style="81" customWidth="1"/>
    <col min="8716" max="8716" width="6.5703125" style="81" customWidth="1"/>
    <col min="8717" max="8720" width="3.7109375" style="81" customWidth="1"/>
    <col min="8721" max="8721" width="7.7109375" style="81" customWidth="1"/>
    <col min="8722" max="8726" width="3.7109375" style="81" customWidth="1"/>
    <col min="8727" max="8727" width="7.7109375" style="81" customWidth="1"/>
    <col min="8728" max="8729" width="8.28515625" style="81" customWidth="1"/>
    <col min="8730" max="8730" width="6.42578125" style="81" customWidth="1"/>
    <col min="8731" max="8731" width="10.7109375" style="81" customWidth="1"/>
    <col min="8732" max="8732" width="6" style="81" customWidth="1"/>
    <col min="8733" max="8960" width="9.140625" style="81"/>
    <col min="8961" max="8961" width="3.7109375" style="81" customWidth="1"/>
    <col min="8962" max="8962" width="24.140625" style="81" customWidth="1"/>
    <col min="8963" max="8963" width="6.7109375" style="81" customWidth="1"/>
    <col min="8964" max="8964" width="8.5703125" style="81" customWidth="1"/>
    <col min="8965" max="8965" width="5.85546875" style="81" customWidth="1"/>
    <col min="8966" max="8966" width="5.5703125" style="81" customWidth="1"/>
    <col min="8967" max="8967" width="9.7109375" style="81" customWidth="1"/>
    <col min="8968" max="8968" width="8.85546875" style="81" customWidth="1"/>
    <col min="8969" max="8970" width="6" style="81" customWidth="1"/>
    <col min="8971" max="8971" width="10" style="81" customWidth="1"/>
    <col min="8972" max="8972" width="6.5703125" style="81" customWidth="1"/>
    <col min="8973" max="8976" width="3.7109375" style="81" customWidth="1"/>
    <col min="8977" max="8977" width="7.7109375" style="81" customWidth="1"/>
    <col min="8978" max="8982" width="3.7109375" style="81" customWidth="1"/>
    <col min="8983" max="8983" width="7.7109375" style="81" customWidth="1"/>
    <col min="8984" max="8985" width="8.28515625" style="81" customWidth="1"/>
    <col min="8986" max="8986" width="6.42578125" style="81" customWidth="1"/>
    <col min="8987" max="8987" width="10.7109375" style="81" customWidth="1"/>
    <col min="8988" max="8988" width="6" style="81" customWidth="1"/>
    <col min="8989" max="9216" width="9.140625" style="81"/>
    <col min="9217" max="9217" width="3.7109375" style="81" customWidth="1"/>
    <col min="9218" max="9218" width="24.140625" style="81" customWidth="1"/>
    <col min="9219" max="9219" width="6.7109375" style="81" customWidth="1"/>
    <col min="9220" max="9220" width="8.5703125" style="81" customWidth="1"/>
    <col min="9221" max="9221" width="5.85546875" style="81" customWidth="1"/>
    <col min="9222" max="9222" width="5.5703125" style="81" customWidth="1"/>
    <col min="9223" max="9223" width="9.7109375" style="81" customWidth="1"/>
    <col min="9224" max="9224" width="8.85546875" style="81" customWidth="1"/>
    <col min="9225" max="9226" width="6" style="81" customWidth="1"/>
    <col min="9227" max="9227" width="10" style="81" customWidth="1"/>
    <col min="9228" max="9228" width="6.5703125" style="81" customWidth="1"/>
    <col min="9229" max="9232" width="3.7109375" style="81" customWidth="1"/>
    <col min="9233" max="9233" width="7.7109375" style="81" customWidth="1"/>
    <col min="9234" max="9238" width="3.7109375" style="81" customWidth="1"/>
    <col min="9239" max="9239" width="7.7109375" style="81" customWidth="1"/>
    <col min="9240" max="9241" width="8.28515625" style="81" customWidth="1"/>
    <col min="9242" max="9242" width="6.42578125" style="81" customWidth="1"/>
    <col min="9243" max="9243" width="10.7109375" style="81" customWidth="1"/>
    <col min="9244" max="9244" width="6" style="81" customWidth="1"/>
    <col min="9245" max="9472" width="9.140625" style="81"/>
    <col min="9473" max="9473" width="3.7109375" style="81" customWidth="1"/>
    <col min="9474" max="9474" width="24.140625" style="81" customWidth="1"/>
    <col min="9475" max="9475" width="6.7109375" style="81" customWidth="1"/>
    <col min="9476" max="9476" width="8.5703125" style="81" customWidth="1"/>
    <col min="9477" max="9477" width="5.85546875" style="81" customWidth="1"/>
    <col min="9478" max="9478" width="5.5703125" style="81" customWidth="1"/>
    <col min="9479" max="9479" width="9.7109375" style="81" customWidth="1"/>
    <col min="9480" max="9480" width="8.85546875" style="81" customWidth="1"/>
    <col min="9481" max="9482" width="6" style="81" customWidth="1"/>
    <col min="9483" max="9483" width="10" style="81" customWidth="1"/>
    <col min="9484" max="9484" width="6.5703125" style="81" customWidth="1"/>
    <col min="9485" max="9488" width="3.7109375" style="81" customWidth="1"/>
    <col min="9489" max="9489" width="7.7109375" style="81" customWidth="1"/>
    <col min="9490" max="9494" width="3.7109375" style="81" customWidth="1"/>
    <col min="9495" max="9495" width="7.7109375" style="81" customWidth="1"/>
    <col min="9496" max="9497" width="8.28515625" style="81" customWidth="1"/>
    <col min="9498" max="9498" width="6.42578125" style="81" customWidth="1"/>
    <col min="9499" max="9499" width="10.7109375" style="81" customWidth="1"/>
    <col min="9500" max="9500" width="6" style="81" customWidth="1"/>
    <col min="9501" max="9728" width="9.140625" style="81"/>
    <col min="9729" max="9729" width="3.7109375" style="81" customWidth="1"/>
    <col min="9730" max="9730" width="24.140625" style="81" customWidth="1"/>
    <col min="9731" max="9731" width="6.7109375" style="81" customWidth="1"/>
    <col min="9732" max="9732" width="8.5703125" style="81" customWidth="1"/>
    <col min="9733" max="9733" width="5.85546875" style="81" customWidth="1"/>
    <col min="9734" max="9734" width="5.5703125" style="81" customWidth="1"/>
    <col min="9735" max="9735" width="9.7109375" style="81" customWidth="1"/>
    <col min="9736" max="9736" width="8.85546875" style="81" customWidth="1"/>
    <col min="9737" max="9738" width="6" style="81" customWidth="1"/>
    <col min="9739" max="9739" width="10" style="81" customWidth="1"/>
    <col min="9740" max="9740" width="6.5703125" style="81" customWidth="1"/>
    <col min="9741" max="9744" width="3.7109375" style="81" customWidth="1"/>
    <col min="9745" max="9745" width="7.7109375" style="81" customWidth="1"/>
    <col min="9746" max="9750" width="3.7109375" style="81" customWidth="1"/>
    <col min="9751" max="9751" width="7.7109375" style="81" customWidth="1"/>
    <col min="9752" max="9753" width="8.28515625" style="81" customWidth="1"/>
    <col min="9754" max="9754" width="6.42578125" style="81" customWidth="1"/>
    <col min="9755" max="9755" width="10.7109375" style="81" customWidth="1"/>
    <col min="9756" max="9756" width="6" style="81" customWidth="1"/>
    <col min="9757" max="9984" width="9.140625" style="81"/>
    <col min="9985" max="9985" width="3.7109375" style="81" customWidth="1"/>
    <col min="9986" max="9986" width="24.140625" style="81" customWidth="1"/>
    <col min="9987" max="9987" width="6.7109375" style="81" customWidth="1"/>
    <col min="9988" max="9988" width="8.5703125" style="81" customWidth="1"/>
    <col min="9989" max="9989" width="5.85546875" style="81" customWidth="1"/>
    <col min="9990" max="9990" width="5.5703125" style="81" customWidth="1"/>
    <col min="9991" max="9991" width="9.7109375" style="81" customWidth="1"/>
    <col min="9992" max="9992" width="8.85546875" style="81" customWidth="1"/>
    <col min="9993" max="9994" width="6" style="81" customWidth="1"/>
    <col min="9995" max="9995" width="10" style="81" customWidth="1"/>
    <col min="9996" max="9996" width="6.5703125" style="81" customWidth="1"/>
    <col min="9997" max="10000" width="3.7109375" style="81" customWidth="1"/>
    <col min="10001" max="10001" width="7.7109375" style="81" customWidth="1"/>
    <col min="10002" max="10006" width="3.7109375" style="81" customWidth="1"/>
    <col min="10007" max="10007" width="7.7109375" style="81" customWidth="1"/>
    <col min="10008" max="10009" width="8.28515625" style="81" customWidth="1"/>
    <col min="10010" max="10010" width="6.42578125" style="81" customWidth="1"/>
    <col min="10011" max="10011" width="10.7109375" style="81" customWidth="1"/>
    <col min="10012" max="10012" width="6" style="81" customWidth="1"/>
    <col min="10013" max="10240" width="9.140625" style="81"/>
    <col min="10241" max="10241" width="3.7109375" style="81" customWidth="1"/>
    <col min="10242" max="10242" width="24.140625" style="81" customWidth="1"/>
    <col min="10243" max="10243" width="6.7109375" style="81" customWidth="1"/>
    <col min="10244" max="10244" width="8.5703125" style="81" customWidth="1"/>
    <col min="10245" max="10245" width="5.85546875" style="81" customWidth="1"/>
    <col min="10246" max="10246" width="5.5703125" style="81" customWidth="1"/>
    <col min="10247" max="10247" width="9.7109375" style="81" customWidth="1"/>
    <col min="10248" max="10248" width="8.85546875" style="81" customWidth="1"/>
    <col min="10249" max="10250" width="6" style="81" customWidth="1"/>
    <col min="10251" max="10251" width="10" style="81" customWidth="1"/>
    <col min="10252" max="10252" width="6.5703125" style="81" customWidth="1"/>
    <col min="10253" max="10256" width="3.7109375" style="81" customWidth="1"/>
    <col min="10257" max="10257" width="7.7109375" style="81" customWidth="1"/>
    <col min="10258" max="10262" width="3.7109375" style="81" customWidth="1"/>
    <col min="10263" max="10263" width="7.7109375" style="81" customWidth="1"/>
    <col min="10264" max="10265" width="8.28515625" style="81" customWidth="1"/>
    <col min="10266" max="10266" width="6.42578125" style="81" customWidth="1"/>
    <col min="10267" max="10267" width="10.7109375" style="81" customWidth="1"/>
    <col min="10268" max="10268" width="6" style="81" customWidth="1"/>
    <col min="10269" max="10496" width="9.140625" style="81"/>
    <col min="10497" max="10497" width="3.7109375" style="81" customWidth="1"/>
    <col min="10498" max="10498" width="24.140625" style="81" customWidth="1"/>
    <col min="10499" max="10499" width="6.7109375" style="81" customWidth="1"/>
    <col min="10500" max="10500" width="8.5703125" style="81" customWidth="1"/>
    <col min="10501" max="10501" width="5.85546875" style="81" customWidth="1"/>
    <col min="10502" max="10502" width="5.5703125" style="81" customWidth="1"/>
    <col min="10503" max="10503" width="9.7109375" style="81" customWidth="1"/>
    <col min="10504" max="10504" width="8.85546875" style="81" customWidth="1"/>
    <col min="10505" max="10506" width="6" style="81" customWidth="1"/>
    <col min="10507" max="10507" width="10" style="81" customWidth="1"/>
    <col min="10508" max="10508" width="6.5703125" style="81" customWidth="1"/>
    <col min="10509" max="10512" width="3.7109375" style="81" customWidth="1"/>
    <col min="10513" max="10513" width="7.7109375" style="81" customWidth="1"/>
    <col min="10514" max="10518" width="3.7109375" style="81" customWidth="1"/>
    <col min="10519" max="10519" width="7.7109375" style="81" customWidth="1"/>
    <col min="10520" max="10521" width="8.28515625" style="81" customWidth="1"/>
    <col min="10522" max="10522" width="6.42578125" style="81" customWidth="1"/>
    <col min="10523" max="10523" width="10.7109375" style="81" customWidth="1"/>
    <col min="10524" max="10524" width="6" style="81" customWidth="1"/>
    <col min="10525" max="10752" width="9.140625" style="81"/>
    <col min="10753" max="10753" width="3.7109375" style="81" customWidth="1"/>
    <col min="10754" max="10754" width="24.140625" style="81" customWidth="1"/>
    <col min="10755" max="10755" width="6.7109375" style="81" customWidth="1"/>
    <col min="10756" max="10756" width="8.5703125" style="81" customWidth="1"/>
    <col min="10757" max="10757" width="5.85546875" style="81" customWidth="1"/>
    <col min="10758" max="10758" width="5.5703125" style="81" customWidth="1"/>
    <col min="10759" max="10759" width="9.7109375" style="81" customWidth="1"/>
    <col min="10760" max="10760" width="8.85546875" style="81" customWidth="1"/>
    <col min="10761" max="10762" width="6" style="81" customWidth="1"/>
    <col min="10763" max="10763" width="10" style="81" customWidth="1"/>
    <col min="10764" max="10764" width="6.5703125" style="81" customWidth="1"/>
    <col min="10765" max="10768" width="3.7109375" style="81" customWidth="1"/>
    <col min="10769" max="10769" width="7.7109375" style="81" customWidth="1"/>
    <col min="10770" max="10774" width="3.7109375" style="81" customWidth="1"/>
    <col min="10775" max="10775" width="7.7109375" style="81" customWidth="1"/>
    <col min="10776" max="10777" width="8.28515625" style="81" customWidth="1"/>
    <col min="10778" max="10778" width="6.42578125" style="81" customWidth="1"/>
    <col min="10779" max="10779" width="10.7109375" style="81" customWidth="1"/>
    <col min="10780" max="10780" width="6" style="81" customWidth="1"/>
    <col min="10781" max="11008" width="9.140625" style="81"/>
    <col min="11009" max="11009" width="3.7109375" style="81" customWidth="1"/>
    <col min="11010" max="11010" width="24.140625" style="81" customWidth="1"/>
    <col min="11011" max="11011" width="6.7109375" style="81" customWidth="1"/>
    <col min="11012" max="11012" width="8.5703125" style="81" customWidth="1"/>
    <col min="11013" max="11013" width="5.85546875" style="81" customWidth="1"/>
    <col min="11014" max="11014" width="5.5703125" style="81" customWidth="1"/>
    <col min="11015" max="11015" width="9.7109375" style="81" customWidth="1"/>
    <col min="11016" max="11016" width="8.85546875" style="81" customWidth="1"/>
    <col min="11017" max="11018" width="6" style="81" customWidth="1"/>
    <col min="11019" max="11019" width="10" style="81" customWidth="1"/>
    <col min="11020" max="11020" width="6.5703125" style="81" customWidth="1"/>
    <col min="11021" max="11024" width="3.7109375" style="81" customWidth="1"/>
    <col min="11025" max="11025" width="7.7109375" style="81" customWidth="1"/>
    <col min="11026" max="11030" width="3.7109375" style="81" customWidth="1"/>
    <col min="11031" max="11031" width="7.7109375" style="81" customWidth="1"/>
    <col min="11032" max="11033" width="8.28515625" style="81" customWidth="1"/>
    <col min="11034" max="11034" width="6.42578125" style="81" customWidth="1"/>
    <col min="11035" max="11035" width="10.7109375" style="81" customWidth="1"/>
    <col min="11036" max="11036" width="6" style="81" customWidth="1"/>
    <col min="11037" max="11264" width="9.140625" style="81"/>
    <col min="11265" max="11265" width="3.7109375" style="81" customWidth="1"/>
    <col min="11266" max="11266" width="24.140625" style="81" customWidth="1"/>
    <col min="11267" max="11267" width="6.7109375" style="81" customWidth="1"/>
    <col min="11268" max="11268" width="8.5703125" style="81" customWidth="1"/>
    <col min="11269" max="11269" width="5.85546875" style="81" customWidth="1"/>
    <col min="11270" max="11270" width="5.5703125" style="81" customWidth="1"/>
    <col min="11271" max="11271" width="9.7109375" style="81" customWidth="1"/>
    <col min="11272" max="11272" width="8.85546875" style="81" customWidth="1"/>
    <col min="11273" max="11274" width="6" style="81" customWidth="1"/>
    <col min="11275" max="11275" width="10" style="81" customWidth="1"/>
    <col min="11276" max="11276" width="6.5703125" style="81" customWidth="1"/>
    <col min="11277" max="11280" width="3.7109375" style="81" customWidth="1"/>
    <col min="11281" max="11281" width="7.7109375" style="81" customWidth="1"/>
    <col min="11282" max="11286" width="3.7109375" style="81" customWidth="1"/>
    <col min="11287" max="11287" width="7.7109375" style="81" customWidth="1"/>
    <col min="11288" max="11289" width="8.28515625" style="81" customWidth="1"/>
    <col min="11290" max="11290" width="6.42578125" style="81" customWidth="1"/>
    <col min="11291" max="11291" width="10.7109375" style="81" customWidth="1"/>
    <col min="11292" max="11292" width="6" style="81" customWidth="1"/>
    <col min="11293" max="11520" width="9.140625" style="81"/>
    <col min="11521" max="11521" width="3.7109375" style="81" customWidth="1"/>
    <col min="11522" max="11522" width="24.140625" style="81" customWidth="1"/>
    <col min="11523" max="11523" width="6.7109375" style="81" customWidth="1"/>
    <col min="11524" max="11524" width="8.5703125" style="81" customWidth="1"/>
    <col min="11525" max="11525" width="5.85546875" style="81" customWidth="1"/>
    <col min="11526" max="11526" width="5.5703125" style="81" customWidth="1"/>
    <col min="11527" max="11527" width="9.7109375" style="81" customWidth="1"/>
    <col min="11528" max="11528" width="8.85546875" style="81" customWidth="1"/>
    <col min="11529" max="11530" width="6" style="81" customWidth="1"/>
    <col min="11531" max="11531" width="10" style="81" customWidth="1"/>
    <col min="11532" max="11532" width="6.5703125" style="81" customWidth="1"/>
    <col min="11533" max="11536" width="3.7109375" style="81" customWidth="1"/>
    <col min="11537" max="11537" width="7.7109375" style="81" customWidth="1"/>
    <col min="11538" max="11542" width="3.7109375" style="81" customWidth="1"/>
    <col min="11543" max="11543" width="7.7109375" style="81" customWidth="1"/>
    <col min="11544" max="11545" width="8.28515625" style="81" customWidth="1"/>
    <col min="11546" max="11546" width="6.42578125" style="81" customWidth="1"/>
    <col min="11547" max="11547" width="10.7109375" style="81" customWidth="1"/>
    <col min="11548" max="11548" width="6" style="81" customWidth="1"/>
    <col min="11549" max="11776" width="9.140625" style="81"/>
    <col min="11777" max="11777" width="3.7109375" style="81" customWidth="1"/>
    <col min="11778" max="11778" width="24.140625" style="81" customWidth="1"/>
    <col min="11779" max="11779" width="6.7109375" style="81" customWidth="1"/>
    <col min="11780" max="11780" width="8.5703125" style="81" customWidth="1"/>
    <col min="11781" max="11781" width="5.85546875" style="81" customWidth="1"/>
    <col min="11782" max="11782" width="5.5703125" style="81" customWidth="1"/>
    <col min="11783" max="11783" width="9.7109375" style="81" customWidth="1"/>
    <col min="11784" max="11784" width="8.85546875" style="81" customWidth="1"/>
    <col min="11785" max="11786" width="6" style="81" customWidth="1"/>
    <col min="11787" max="11787" width="10" style="81" customWidth="1"/>
    <col min="11788" max="11788" width="6.5703125" style="81" customWidth="1"/>
    <col min="11789" max="11792" width="3.7109375" style="81" customWidth="1"/>
    <col min="11793" max="11793" width="7.7109375" style="81" customWidth="1"/>
    <col min="11794" max="11798" width="3.7109375" style="81" customWidth="1"/>
    <col min="11799" max="11799" width="7.7109375" style="81" customWidth="1"/>
    <col min="11800" max="11801" width="8.28515625" style="81" customWidth="1"/>
    <col min="11802" max="11802" width="6.42578125" style="81" customWidth="1"/>
    <col min="11803" max="11803" width="10.7109375" style="81" customWidth="1"/>
    <col min="11804" max="11804" width="6" style="81" customWidth="1"/>
    <col min="11805" max="12032" width="9.140625" style="81"/>
    <col min="12033" max="12033" width="3.7109375" style="81" customWidth="1"/>
    <col min="12034" max="12034" width="24.140625" style="81" customWidth="1"/>
    <col min="12035" max="12035" width="6.7109375" style="81" customWidth="1"/>
    <col min="12036" max="12036" width="8.5703125" style="81" customWidth="1"/>
    <col min="12037" max="12037" width="5.85546875" style="81" customWidth="1"/>
    <col min="12038" max="12038" width="5.5703125" style="81" customWidth="1"/>
    <col min="12039" max="12039" width="9.7109375" style="81" customWidth="1"/>
    <col min="12040" max="12040" width="8.85546875" style="81" customWidth="1"/>
    <col min="12041" max="12042" width="6" style="81" customWidth="1"/>
    <col min="12043" max="12043" width="10" style="81" customWidth="1"/>
    <col min="12044" max="12044" width="6.5703125" style="81" customWidth="1"/>
    <col min="12045" max="12048" width="3.7109375" style="81" customWidth="1"/>
    <col min="12049" max="12049" width="7.7109375" style="81" customWidth="1"/>
    <col min="12050" max="12054" width="3.7109375" style="81" customWidth="1"/>
    <col min="12055" max="12055" width="7.7109375" style="81" customWidth="1"/>
    <col min="12056" max="12057" width="8.28515625" style="81" customWidth="1"/>
    <col min="12058" max="12058" width="6.42578125" style="81" customWidth="1"/>
    <col min="12059" max="12059" width="10.7109375" style="81" customWidth="1"/>
    <col min="12060" max="12060" width="6" style="81" customWidth="1"/>
    <col min="12061" max="12288" width="9.140625" style="81"/>
    <col min="12289" max="12289" width="3.7109375" style="81" customWidth="1"/>
    <col min="12290" max="12290" width="24.140625" style="81" customWidth="1"/>
    <col min="12291" max="12291" width="6.7109375" style="81" customWidth="1"/>
    <col min="12292" max="12292" width="8.5703125" style="81" customWidth="1"/>
    <col min="12293" max="12293" width="5.85546875" style="81" customWidth="1"/>
    <col min="12294" max="12294" width="5.5703125" style="81" customWidth="1"/>
    <col min="12295" max="12295" width="9.7109375" style="81" customWidth="1"/>
    <col min="12296" max="12296" width="8.85546875" style="81" customWidth="1"/>
    <col min="12297" max="12298" width="6" style="81" customWidth="1"/>
    <col min="12299" max="12299" width="10" style="81" customWidth="1"/>
    <col min="12300" max="12300" width="6.5703125" style="81" customWidth="1"/>
    <col min="12301" max="12304" width="3.7109375" style="81" customWidth="1"/>
    <col min="12305" max="12305" width="7.7109375" style="81" customWidth="1"/>
    <col min="12306" max="12310" width="3.7109375" style="81" customWidth="1"/>
    <col min="12311" max="12311" width="7.7109375" style="81" customWidth="1"/>
    <col min="12312" max="12313" width="8.28515625" style="81" customWidth="1"/>
    <col min="12314" max="12314" width="6.42578125" style="81" customWidth="1"/>
    <col min="12315" max="12315" width="10.7109375" style="81" customWidth="1"/>
    <col min="12316" max="12316" width="6" style="81" customWidth="1"/>
    <col min="12317" max="12544" width="9.140625" style="81"/>
    <col min="12545" max="12545" width="3.7109375" style="81" customWidth="1"/>
    <col min="12546" max="12546" width="24.140625" style="81" customWidth="1"/>
    <col min="12547" max="12547" width="6.7109375" style="81" customWidth="1"/>
    <col min="12548" max="12548" width="8.5703125" style="81" customWidth="1"/>
    <col min="12549" max="12549" width="5.85546875" style="81" customWidth="1"/>
    <col min="12550" max="12550" width="5.5703125" style="81" customWidth="1"/>
    <col min="12551" max="12551" width="9.7109375" style="81" customWidth="1"/>
    <col min="12552" max="12552" width="8.85546875" style="81" customWidth="1"/>
    <col min="12553" max="12554" width="6" style="81" customWidth="1"/>
    <col min="12555" max="12555" width="10" style="81" customWidth="1"/>
    <col min="12556" max="12556" width="6.5703125" style="81" customWidth="1"/>
    <col min="12557" max="12560" width="3.7109375" style="81" customWidth="1"/>
    <col min="12561" max="12561" width="7.7109375" style="81" customWidth="1"/>
    <col min="12562" max="12566" width="3.7109375" style="81" customWidth="1"/>
    <col min="12567" max="12567" width="7.7109375" style="81" customWidth="1"/>
    <col min="12568" max="12569" width="8.28515625" style="81" customWidth="1"/>
    <col min="12570" max="12570" width="6.42578125" style="81" customWidth="1"/>
    <col min="12571" max="12571" width="10.7109375" style="81" customWidth="1"/>
    <col min="12572" max="12572" width="6" style="81" customWidth="1"/>
    <col min="12573" max="12800" width="9.140625" style="81"/>
    <col min="12801" max="12801" width="3.7109375" style="81" customWidth="1"/>
    <col min="12802" max="12802" width="24.140625" style="81" customWidth="1"/>
    <col min="12803" max="12803" width="6.7109375" style="81" customWidth="1"/>
    <col min="12804" max="12804" width="8.5703125" style="81" customWidth="1"/>
    <col min="12805" max="12805" width="5.85546875" style="81" customWidth="1"/>
    <col min="12806" max="12806" width="5.5703125" style="81" customWidth="1"/>
    <col min="12807" max="12807" width="9.7109375" style="81" customWidth="1"/>
    <col min="12808" max="12808" width="8.85546875" style="81" customWidth="1"/>
    <col min="12809" max="12810" width="6" style="81" customWidth="1"/>
    <col min="12811" max="12811" width="10" style="81" customWidth="1"/>
    <col min="12812" max="12812" width="6.5703125" style="81" customWidth="1"/>
    <col min="12813" max="12816" width="3.7109375" style="81" customWidth="1"/>
    <col min="12817" max="12817" width="7.7109375" style="81" customWidth="1"/>
    <col min="12818" max="12822" width="3.7109375" style="81" customWidth="1"/>
    <col min="12823" max="12823" width="7.7109375" style="81" customWidth="1"/>
    <col min="12824" max="12825" width="8.28515625" style="81" customWidth="1"/>
    <col min="12826" max="12826" width="6.42578125" style="81" customWidth="1"/>
    <col min="12827" max="12827" width="10.7109375" style="81" customWidth="1"/>
    <col min="12828" max="12828" width="6" style="81" customWidth="1"/>
    <col min="12829" max="13056" width="9.140625" style="81"/>
    <col min="13057" max="13057" width="3.7109375" style="81" customWidth="1"/>
    <col min="13058" max="13058" width="24.140625" style="81" customWidth="1"/>
    <col min="13059" max="13059" width="6.7109375" style="81" customWidth="1"/>
    <col min="13060" max="13060" width="8.5703125" style="81" customWidth="1"/>
    <col min="13061" max="13061" width="5.85546875" style="81" customWidth="1"/>
    <col min="13062" max="13062" width="5.5703125" style="81" customWidth="1"/>
    <col min="13063" max="13063" width="9.7109375" style="81" customWidth="1"/>
    <col min="13064" max="13064" width="8.85546875" style="81" customWidth="1"/>
    <col min="13065" max="13066" width="6" style="81" customWidth="1"/>
    <col min="13067" max="13067" width="10" style="81" customWidth="1"/>
    <col min="13068" max="13068" width="6.5703125" style="81" customWidth="1"/>
    <col min="13069" max="13072" width="3.7109375" style="81" customWidth="1"/>
    <col min="13073" max="13073" width="7.7109375" style="81" customWidth="1"/>
    <col min="13074" max="13078" width="3.7109375" style="81" customWidth="1"/>
    <col min="13079" max="13079" width="7.7109375" style="81" customWidth="1"/>
    <col min="13080" max="13081" width="8.28515625" style="81" customWidth="1"/>
    <col min="13082" max="13082" width="6.42578125" style="81" customWidth="1"/>
    <col min="13083" max="13083" width="10.7109375" style="81" customWidth="1"/>
    <col min="13084" max="13084" width="6" style="81" customWidth="1"/>
    <col min="13085" max="13312" width="9.140625" style="81"/>
    <col min="13313" max="13313" width="3.7109375" style="81" customWidth="1"/>
    <col min="13314" max="13314" width="24.140625" style="81" customWidth="1"/>
    <col min="13315" max="13315" width="6.7109375" style="81" customWidth="1"/>
    <col min="13316" max="13316" width="8.5703125" style="81" customWidth="1"/>
    <col min="13317" max="13317" width="5.85546875" style="81" customWidth="1"/>
    <col min="13318" max="13318" width="5.5703125" style="81" customWidth="1"/>
    <col min="13319" max="13319" width="9.7109375" style="81" customWidth="1"/>
    <col min="13320" max="13320" width="8.85546875" style="81" customWidth="1"/>
    <col min="13321" max="13322" width="6" style="81" customWidth="1"/>
    <col min="13323" max="13323" width="10" style="81" customWidth="1"/>
    <col min="13324" max="13324" width="6.5703125" style="81" customWidth="1"/>
    <col min="13325" max="13328" width="3.7109375" style="81" customWidth="1"/>
    <col min="13329" max="13329" width="7.7109375" style="81" customWidth="1"/>
    <col min="13330" max="13334" width="3.7109375" style="81" customWidth="1"/>
    <col min="13335" max="13335" width="7.7109375" style="81" customWidth="1"/>
    <col min="13336" max="13337" width="8.28515625" style="81" customWidth="1"/>
    <col min="13338" max="13338" width="6.42578125" style="81" customWidth="1"/>
    <col min="13339" max="13339" width="10.7109375" style="81" customWidth="1"/>
    <col min="13340" max="13340" width="6" style="81" customWidth="1"/>
    <col min="13341" max="13568" width="9.140625" style="81"/>
    <col min="13569" max="13569" width="3.7109375" style="81" customWidth="1"/>
    <col min="13570" max="13570" width="24.140625" style="81" customWidth="1"/>
    <col min="13571" max="13571" width="6.7109375" style="81" customWidth="1"/>
    <col min="13572" max="13572" width="8.5703125" style="81" customWidth="1"/>
    <col min="13573" max="13573" width="5.85546875" style="81" customWidth="1"/>
    <col min="13574" max="13574" width="5.5703125" style="81" customWidth="1"/>
    <col min="13575" max="13575" width="9.7109375" style="81" customWidth="1"/>
    <col min="13576" max="13576" width="8.85546875" style="81" customWidth="1"/>
    <col min="13577" max="13578" width="6" style="81" customWidth="1"/>
    <col min="13579" max="13579" width="10" style="81" customWidth="1"/>
    <col min="13580" max="13580" width="6.5703125" style="81" customWidth="1"/>
    <col min="13581" max="13584" width="3.7109375" style="81" customWidth="1"/>
    <col min="13585" max="13585" width="7.7109375" style="81" customWidth="1"/>
    <col min="13586" max="13590" width="3.7109375" style="81" customWidth="1"/>
    <col min="13591" max="13591" width="7.7109375" style="81" customWidth="1"/>
    <col min="13592" max="13593" width="8.28515625" style="81" customWidth="1"/>
    <col min="13594" max="13594" width="6.42578125" style="81" customWidth="1"/>
    <col min="13595" max="13595" width="10.7109375" style="81" customWidth="1"/>
    <col min="13596" max="13596" width="6" style="81" customWidth="1"/>
    <col min="13597" max="13824" width="9.140625" style="81"/>
    <col min="13825" max="13825" width="3.7109375" style="81" customWidth="1"/>
    <col min="13826" max="13826" width="24.140625" style="81" customWidth="1"/>
    <col min="13827" max="13827" width="6.7109375" style="81" customWidth="1"/>
    <col min="13828" max="13828" width="8.5703125" style="81" customWidth="1"/>
    <col min="13829" max="13829" width="5.85546875" style="81" customWidth="1"/>
    <col min="13830" max="13830" width="5.5703125" style="81" customWidth="1"/>
    <col min="13831" max="13831" width="9.7109375" style="81" customWidth="1"/>
    <col min="13832" max="13832" width="8.85546875" style="81" customWidth="1"/>
    <col min="13833" max="13834" width="6" style="81" customWidth="1"/>
    <col min="13835" max="13835" width="10" style="81" customWidth="1"/>
    <col min="13836" max="13836" width="6.5703125" style="81" customWidth="1"/>
    <col min="13837" max="13840" width="3.7109375" style="81" customWidth="1"/>
    <col min="13841" max="13841" width="7.7109375" style="81" customWidth="1"/>
    <col min="13842" max="13846" width="3.7109375" style="81" customWidth="1"/>
    <col min="13847" max="13847" width="7.7109375" style="81" customWidth="1"/>
    <col min="13848" max="13849" width="8.28515625" style="81" customWidth="1"/>
    <col min="13850" max="13850" width="6.42578125" style="81" customWidth="1"/>
    <col min="13851" max="13851" width="10.7109375" style="81" customWidth="1"/>
    <col min="13852" max="13852" width="6" style="81" customWidth="1"/>
    <col min="13853" max="14080" width="9.140625" style="81"/>
    <col min="14081" max="14081" width="3.7109375" style="81" customWidth="1"/>
    <col min="14082" max="14082" width="24.140625" style="81" customWidth="1"/>
    <col min="14083" max="14083" width="6.7109375" style="81" customWidth="1"/>
    <col min="14084" max="14084" width="8.5703125" style="81" customWidth="1"/>
    <col min="14085" max="14085" width="5.85546875" style="81" customWidth="1"/>
    <col min="14086" max="14086" width="5.5703125" style="81" customWidth="1"/>
    <col min="14087" max="14087" width="9.7109375" style="81" customWidth="1"/>
    <col min="14088" max="14088" width="8.85546875" style="81" customWidth="1"/>
    <col min="14089" max="14090" width="6" style="81" customWidth="1"/>
    <col min="14091" max="14091" width="10" style="81" customWidth="1"/>
    <col min="14092" max="14092" width="6.5703125" style="81" customWidth="1"/>
    <col min="14093" max="14096" width="3.7109375" style="81" customWidth="1"/>
    <col min="14097" max="14097" width="7.7109375" style="81" customWidth="1"/>
    <col min="14098" max="14102" width="3.7109375" style="81" customWidth="1"/>
    <col min="14103" max="14103" width="7.7109375" style="81" customWidth="1"/>
    <col min="14104" max="14105" width="8.28515625" style="81" customWidth="1"/>
    <col min="14106" max="14106" width="6.42578125" style="81" customWidth="1"/>
    <col min="14107" max="14107" width="10.7109375" style="81" customWidth="1"/>
    <col min="14108" max="14108" width="6" style="81" customWidth="1"/>
    <col min="14109" max="14336" width="9.140625" style="81"/>
    <col min="14337" max="14337" width="3.7109375" style="81" customWidth="1"/>
    <col min="14338" max="14338" width="24.140625" style="81" customWidth="1"/>
    <col min="14339" max="14339" width="6.7109375" style="81" customWidth="1"/>
    <col min="14340" max="14340" width="8.5703125" style="81" customWidth="1"/>
    <col min="14341" max="14341" width="5.85546875" style="81" customWidth="1"/>
    <col min="14342" max="14342" width="5.5703125" style="81" customWidth="1"/>
    <col min="14343" max="14343" width="9.7109375" style="81" customWidth="1"/>
    <col min="14344" max="14344" width="8.85546875" style="81" customWidth="1"/>
    <col min="14345" max="14346" width="6" style="81" customWidth="1"/>
    <col min="14347" max="14347" width="10" style="81" customWidth="1"/>
    <col min="14348" max="14348" width="6.5703125" style="81" customWidth="1"/>
    <col min="14349" max="14352" width="3.7109375" style="81" customWidth="1"/>
    <col min="14353" max="14353" width="7.7109375" style="81" customWidth="1"/>
    <col min="14354" max="14358" width="3.7109375" style="81" customWidth="1"/>
    <col min="14359" max="14359" width="7.7109375" style="81" customWidth="1"/>
    <col min="14360" max="14361" width="8.28515625" style="81" customWidth="1"/>
    <col min="14362" max="14362" width="6.42578125" style="81" customWidth="1"/>
    <col min="14363" max="14363" width="10.7109375" style="81" customWidth="1"/>
    <col min="14364" max="14364" width="6" style="81" customWidth="1"/>
    <col min="14365" max="14592" width="9.140625" style="81"/>
    <col min="14593" max="14593" width="3.7109375" style="81" customWidth="1"/>
    <col min="14594" max="14594" width="24.140625" style="81" customWidth="1"/>
    <col min="14595" max="14595" width="6.7109375" style="81" customWidth="1"/>
    <col min="14596" max="14596" width="8.5703125" style="81" customWidth="1"/>
    <col min="14597" max="14597" width="5.85546875" style="81" customWidth="1"/>
    <col min="14598" max="14598" width="5.5703125" style="81" customWidth="1"/>
    <col min="14599" max="14599" width="9.7109375" style="81" customWidth="1"/>
    <col min="14600" max="14600" width="8.85546875" style="81" customWidth="1"/>
    <col min="14601" max="14602" width="6" style="81" customWidth="1"/>
    <col min="14603" max="14603" width="10" style="81" customWidth="1"/>
    <col min="14604" max="14604" width="6.5703125" style="81" customWidth="1"/>
    <col min="14605" max="14608" width="3.7109375" style="81" customWidth="1"/>
    <col min="14609" max="14609" width="7.7109375" style="81" customWidth="1"/>
    <col min="14610" max="14614" width="3.7109375" style="81" customWidth="1"/>
    <col min="14615" max="14615" width="7.7109375" style="81" customWidth="1"/>
    <col min="14616" max="14617" width="8.28515625" style="81" customWidth="1"/>
    <col min="14618" max="14618" width="6.42578125" style="81" customWidth="1"/>
    <col min="14619" max="14619" width="10.7109375" style="81" customWidth="1"/>
    <col min="14620" max="14620" width="6" style="81" customWidth="1"/>
    <col min="14621" max="14848" width="9.140625" style="81"/>
    <col min="14849" max="14849" width="3.7109375" style="81" customWidth="1"/>
    <col min="14850" max="14850" width="24.140625" style="81" customWidth="1"/>
    <col min="14851" max="14851" width="6.7109375" style="81" customWidth="1"/>
    <col min="14852" max="14852" width="8.5703125" style="81" customWidth="1"/>
    <col min="14853" max="14853" width="5.85546875" style="81" customWidth="1"/>
    <col min="14854" max="14854" width="5.5703125" style="81" customWidth="1"/>
    <col min="14855" max="14855" width="9.7109375" style="81" customWidth="1"/>
    <col min="14856" max="14856" width="8.85546875" style="81" customWidth="1"/>
    <col min="14857" max="14858" width="6" style="81" customWidth="1"/>
    <col min="14859" max="14859" width="10" style="81" customWidth="1"/>
    <col min="14860" max="14860" width="6.5703125" style="81" customWidth="1"/>
    <col min="14861" max="14864" width="3.7109375" style="81" customWidth="1"/>
    <col min="14865" max="14865" width="7.7109375" style="81" customWidth="1"/>
    <col min="14866" max="14870" width="3.7109375" style="81" customWidth="1"/>
    <col min="14871" max="14871" width="7.7109375" style="81" customWidth="1"/>
    <col min="14872" max="14873" width="8.28515625" style="81" customWidth="1"/>
    <col min="14874" max="14874" width="6.42578125" style="81" customWidth="1"/>
    <col min="14875" max="14875" width="10.7109375" style="81" customWidth="1"/>
    <col min="14876" max="14876" width="6" style="81" customWidth="1"/>
    <col min="14877" max="15104" width="9.140625" style="81"/>
    <col min="15105" max="15105" width="3.7109375" style="81" customWidth="1"/>
    <col min="15106" max="15106" width="24.140625" style="81" customWidth="1"/>
    <col min="15107" max="15107" width="6.7109375" style="81" customWidth="1"/>
    <col min="15108" max="15108" width="8.5703125" style="81" customWidth="1"/>
    <col min="15109" max="15109" width="5.85546875" style="81" customWidth="1"/>
    <col min="15110" max="15110" width="5.5703125" style="81" customWidth="1"/>
    <col min="15111" max="15111" width="9.7109375" style="81" customWidth="1"/>
    <col min="15112" max="15112" width="8.85546875" style="81" customWidth="1"/>
    <col min="15113" max="15114" width="6" style="81" customWidth="1"/>
    <col min="15115" max="15115" width="10" style="81" customWidth="1"/>
    <col min="15116" max="15116" width="6.5703125" style="81" customWidth="1"/>
    <col min="15117" max="15120" width="3.7109375" style="81" customWidth="1"/>
    <col min="15121" max="15121" width="7.7109375" style="81" customWidth="1"/>
    <col min="15122" max="15126" width="3.7109375" style="81" customWidth="1"/>
    <col min="15127" max="15127" width="7.7109375" style="81" customWidth="1"/>
    <col min="15128" max="15129" width="8.28515625" style="81" customWidth="1"/>
    <col min="15130" max="15130" width="6.42578125" style="81" customWidth="1"/>
    <col min="15131" max="15131" width="10.7109375" style="81" customWidth="1"/>
    <col min="15132" max="15132" width="6" style="81" customWidth="1"/>
    <col min="15133" max="15360" width="9.140625" style="81"/>
    <col min="15361" max="15361" width="3.7109375" style="81" customWidth="1"/>
    <col min="15362" max="15362" width="24.140625" style="81" customWidth="1"/>
    <col min="15363" max="15363" width="6.7109375" style="81" customWidth="1"/>
    <col min="15364" max="15364" width="8.5703125" style="81" customWidth="1"/>
    <col min="15365" max="15365" width="5.85546875" style="81" customWidth="1"/>
    <col min="15366" max="15366" width="5.5703125" style="81" customWidth="1"/>
    <col min="15367" max="15367" width="9.7109375" style="81" customWidth="1"/>
    <col min="15368" max="15368" width="8.85546875" style="81" customWidth="1"/>
    <col min="15369" max="15370" width="6" style="81" customWidth="1"/>
    <col min="15371" max="15371" width="10" style="81" customWidth="1"/>
    <col min="15372" max="15372" width="6.5703125" style="81" customWidth="1"/>
    <col min="15373" max="15376" width="3.7109375" style="81" customWidth="1"/>
    <col min="15377" max="15377" width="7.7109375" style="81" customWidth="1"/>
    <col min="15378" max="15382" width="3.7109375" style="81" customWidth="1"/>
    <col min="15383" max="15383" width="7.7109375" style="81" customWidth="1"/>
    <col min="15384" max="15385" width="8.28515625" style="81" customWidth="1"/>
    <col min="15386" max="15386" width="6.42578125" style="81" customWidth="1"/>
    <col min="15387" max="15387" width="10.7109375" style="81" customWidth="1"/>
    <col min="15388" max="15388" width="6" style="81" customWidth="1"/>
    <col min="15389" max="15616" width="9.140625" style="81"/>
    <col min="15617" max="15617" width="3.7109375" style="81" customWidth="1"/>
    <col min="15618" max="15618" width="24.140625" style="81" customWidth="1"/>
    <col min="15619" max="15619" width="6.7109375" style="81" customWidth="1"/>
    <col min="15620" max="15620" width="8.5703125" style="81" customWidth="1"/>
    <col min="15621" max="15621" width="5.85546875" style="81" customWidth="1"/>
    <col min="15622" max="15622" width="5.5703125" style="81" customWidth="1"/>
    <col min="15623" max="15623" width="9.7109375" style="81" customWidth="1"/>
    <col min="15624" max="15624" width="8.85546875" style="81" customWidth="1"/>
    <col min="15625" max="15626" width="6" style="81" customWidth="1"/>
    <col min="15627" max="15627" width="10" style="81" customWidth="1"/>
    <col min="15628" max="15628" width="6.5703125" style="81" customWidth="1"/>
    <col min="15629" max="15632" width="3.7109375" style="81" customWidth="1"/>
    <col min="15633" max="15633" width="7.7109375" style="81" customWidth="1"/>
    <col min="15634" max="15638" width="3.7109375" style="81" customWidth="1"/>
    <col min="15639" max="15639" width="7.7109375" style="81" customWidth="1"/>
    <col min="15640" max="15641" width="8.28515625" style="81" customWidth="1"/>
    <col min="15642" max="15642" width="6.42578125" style="81" customWidth="1"/>
    <col min="15643" max="15643" width="10.7109375" style="81" customWidth="1"/>
    <col min="15644" max="15644" width="6" style="81" customWidth="1"/>
    <col min="15645" max="15872" width="9.140625" style="81"/>
    <col min="15873" max="15873" width="3.7109375" style="81" customWidth="1"/>
    <col min="15874" max="15874" width="24.140625" style="81" customWidth="1"/>
    <col min="15875" max="15875" width="6.7109375" style="81" customWidth="1"/>
    <col min="15876" max="15876" width="8.5703125" style="81" customWidth="1"/>
    <col min="15877" max="15877" width="5.85546875" style="81" customWidth="1"/>
    <col min="15878" max="15878" width="5.5703125" style="81" customWidth="1"/>
    <col min="15879" max="15879" width="9.7109375" style="81" customWidth="1"/>
    <col min="15880" max="15880" width="8.85546875" style="81" customWidth="1"/>
    <col min="15881" max="15882" width="6" style="81" customWidth="1"/>
    <col min="15883" max="15883" width="10" style="81" customWidth="1"/>
    <col min="15884" max="15884" width="6.5703125" style="81" customWidth="1"/>
    <col min="15885" max="15888" width="3.7109375" style="81" customWidth="1"/>
    <col min="15889" max="15889" width="7.7109375" style="81" customWidth="1"/>
    <col min="15890" max="15894" width="3.7109375" style="81" customWidth="1"/>
    <col min="15895" max="15895" width="7.7109375" style="81" customWidth="1"/>
    <col min="15896" max="15897" width="8.28515625" style="81" customWidth="1"/>
    <col min="15898" max="15898" width="6.42578125" style="81" customWidth="1"/>
    <col min="15899" max="15899" width="10.7109375" style="81" customWidth="1"/>
    <col min="15900" max="15900" width="6" style="81" customWidth="1"/>
    <col min="15901" max="16128" width="9.140625" style="81"/>
    <col min="16129" max="16129" width="3.7109375" style="81" customWidth="1"/>
    <col min="16130" max="16130" width="24.140625" style="81" customWidth="1"/>
    <col min="16131" max="16131" width="6.7109375" style="81" customWidth="1"/>
    <col min="16132" max="16132" width="8.5703125" style="81" customWidth="1"/>
    <col min="16133" max="16133" width="5.85546875" style="81" customWidth="1"/>
    <col min="16134" max="16134" width="5.5703125" style="81" customWidth="1"/>
    <col min="16135" max="16135" width="9.7109375" style="81" customWidth="1"/>
    <col min="16136" max="16136" width="8.85546875" style="81" customWidth="1"/>
    <col min="16137" max="16138" width="6" style="81" customWidth="1"/>
    <col min="16139" max="16139" width="10" style="81" customWidth="1"/>
    <col min="16140" max="16140" width="6.5703125" style="81" customWidth="1"/>
    <col min="16141" max="16144" width="3.7109375" style="81" customWidth="1"/>
    <col min="16145" max="16145" width="7.7109375" style="81" customWidth="1"/>
    <col min="16146" max="16150" width="3.7109375" style="81" customWidth="1"/>
    <col min="16151" max="16151" width="7.7109375" style="81" customWidth="1"/>
    <col min="16152" max="16153" width="8.28515625" style="81" customWidth="1"/>
    <col min="16154" max="16154" width="6.42578125" style="81" customWidth="1"/>
    <col min="16155" max="16155" width="10.7109375" style="81" customWidth="1"/>
    <col min="16156" max="16156" width="6" style="81" customWidth="1"/>
    <col min="16157" max="16384" width="9.140625" style="81"/>
  </cols>
  <sheetData>
    <row r="1" spans="1:28" s="48" customFormat="1" ht="40.5" customHeight="1" thickBot="1">
      <c r="A1" s="551"/>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row>
    <row r="2" spans="1:28" s="48" customFormat="1" ht="102.75" customHeight="1">
      <c r="A2" s="49" t="s">
        <v>251</v>
      </c>
      <c r="B2" s="50" t="s">
        <v>252</v>
      </c>
      <c r="C2" s="51" t="s">
        <v>253</v>
      </c>
      <c r="D2" s="52" t="s">
        <v>254</v>
      </c>
      <c r="E2" s="52" t="s">
        <v>255</v>
      </c>
      <c r="F2" s="52" t="s">
        <v>256</v>
      </c>
      <c r="G2" s="52" t="s">
        <v>257</v>
      </c>
      <c r="H2" s="52" t="s">
        <v>258</v>
      </c>
      <c r="I2" s="52" t="s">
        <v>259</v>
      </c>
      <c r="J2" s="52" t="s">
        <v>348</v>
      </c>
      <c r="K2" s="52" t="s">
        <v>110</v>
      </c>
      <c r="L2" s="53" t="s">
        <v>345</v>
      </c>
      <c r="M2" s="54" t="s">
        <v>260</v>
      </c>
      <c r="N2" s="54" t="s">
        <v>261</v>
      </c>
      <c r="O2" s="54" t="s">
        <v>262</v>
      </c>
      <c r="P2" s="54" t="s">
        <v>138</v>
      </c>
      <c r="Q2" s="55" t="s">
        <v>263</v>
      </c>
      <c r="R2" s="54" t="s">
        <v>87</v>
      </c>
      <c r="S2" s="54" t="s">
        <v>264</v>
      </c>
      <c r="T2" s="54" t="s">
        <v>95</v>
      </c>
      <c r="U2" s="54" t="s">
        <v>265</v>
      </c>
      <c r="V2" s="54" t="s">
        <v>266</v>
      </c>
      <c r="W2" s="54" t="s">
        <v>117</v>
      </c>
      <c r="X2" s="54" t="s">
        <v>267</v>
      </c>
      <c r="Y2" s="52" t="s">
        <v>114</v>
      </c>
      <c r="Z2" s="52" t="s">
        <v>268</v>
      </c>
      <c r="AA2" s="52" t="s">
        <v>269</v>
      </c>
      <c r="AB2" s="56" t="s">
        <v>270</v>
      </c>
    </row>
    <row r="3" spans="1:28" s="64" customFormat="1" ht="15.75" customHeight="1">
      <c r="A3" s="57">
        <v>1</v>
      </c>
      <c r="B3" s="552">
        <v>2</v>
      </c>
      <c r="C3" s="552"/>
      <c r="D3" s="125">
        <v>3</v>
      </c>
      <c r="E3" s="125">
        <v>4</v>
      </c>
      <c r="F3" s="125">
        <v>5</v>
      </c>
      <c r="G3" s="125">
        <v>6</v>
      </c>
      <c r="H3" s="125">
        <v>7</v>
      </c>
      <c r="I3" s="125">
        <v>10</v>
      </c>
      <c r="J3" s="125">
        <v>11</v>
      </c>
      <c r="K3" s="59">
        <v>12</v>
      </c>
      <c r="L3" s="60">
        <v>13</v>
      </c>
      <c r="M3" s="61">
        <v>14</v>
      </c>
      <c r="N3" s="61">
        <v>15</v>
      </c>
      <c r="O3" s="61">
        <v>16</v>
      </c>
      <c r="P3" s="61">
        <v>17</v>
      </c>
      <c r="Q3" s="62">
        <v>18</v>
      </c>
      <c r="R3" s="61">
        <v>19</v>
      </c>
      <c r="S3" s="61">
        <v>20</v>
      </c>
      <c r="T3" s="61">
        <v>21</v>
      </c>
      <c r="U3" s="61">
        <v>22</v>
      </c>
      <c r="V3" s="61">
        <v>23</v>
      </c>
      <c r="W3" s="61">
        <v>24</v>
      </c>
      <c r="X3" s="61">
        <v>25</v>
      </c>
      <c r="Y3" s="125">
        <v>26</v>
      </c>
      <c r="Z3" s="125">
        <v>27</v>
      </c>
      <c r="AA3" s="125">
        <v>28</v>
      </c>
      <c r="AB3" s="63">
        <v>29</v>
      </c>
    </row>
    <row r="4" spans="1:28" s="69" customFormat="1" ht="24.95" customHeight="1">
      <c r="A4" s="65">
        <v>1</v>
      </c>
      <c r="B4" s="66" t="str">
        <f>'APTC Back Page'!B4</f>
        <v>Sri Kunchala Seshu</v>
      </c>
      <c r="C4" s="130" t="str">
        <f>Data!G4</f>
        <v>0618183</v>
      </c>
      <c r="D4" s="66"/>
      <c r="E4" s="66"/>
      <c r="F4" s="66"/>
      <c r="G4" s="66"/>
      <c r="H4" s="66"/>
      <c r="I4" s="66"/>
      <c r="J4" s="134">
        <f>'Intrest Abstract'!H27</f>
        <v>71249</v>
      </c>
      <c r="K4" s="67">
        <f>SUM(D4:J4)</f>
        <v>71249</v>
      </c>
      <c r="L4" s="134">
        <f>'Intrest Abstract'!I27</f>
        <v>0</v>
      </c>
      <c r="M4" s="66"/>
      <c r="N4" s="66"/>
      <c r="O4" s="66"/>
      <c r="P4" s="66"/>
      <c r="Q4" s="66"/>
      <c r="R4" s="66"/>
      <c r="S4" s="66"/>
      <c r="T4" s="66"/>
      <c r="U4" s="66"/>
      <c r="V4" s="66"/>
      <c r="W4" s="66"/>
      <c r="X4" s="67">
        <f>SUM(L4:W4)</f>
        <v>0</v>
      </c>
      <c r="Y4" s="67">
        <f>K4-X4</f>
        <v>71249</v>
      </c>
      <c r="Z4" s="66"/>
      <c r="AA4" s="67">
        <f>Y4-Z4</f>
        <v>71249</v>
      </c>
      <c r="AB4" s="68"/>
    </row>
    <row r="5" spans="1:28" s="74" customFormat="1" ht="24.95" customHeight="1">
      <c r="A5" s="70">
        <v>2</v>
      </c>
      <c r="B5" s="71"/>
      <c r="C5" s="71"/>
      <c r="D5" s="71"/>
      <c r="E5" s="71"/>
      <c r="F5" s="71"/>
      <c r="G5" s="71"/>
      <c r="H5" s="71"/>
      <c r="I5" s="71"/>
      <c r="J5" s="71"/>
      <c r="K5" s="72">
        <f t="shared" ref="K5:K18" si="0">SUM(D5:J5)</f>
        <v>0</v>
      </c>
      <c r="L5" s="71"/>
      <c r="M5" s="71"/>
      <c r="N5" s="71"/>
      <c r="O5" s="71"/>
      <c r="P5" s="71"/>
      <c r="Q5" s="71"/>
      <c r="R5" s="71"/>
      <c r="S5" s="71"/>
      <c r="T5" s="71"/>
      <c r="U5" s="71"/>
      <c r="V5" s="71"/>
      <c r="W5" s="71"/>
      <c r="X5" s="72">
        <f t="shared" ref="X5:X18" si="1">SUM(L5:W5)</f>
        <v>0</v>
      </c>
      <c r="Y5" s="72">
        <f t="shared" ref="Y5:Y18" si="2">K5-X5</f>
        <v>0</v>
      </c>
      <c r="Z5" s="71"/>
      <c r="AA5" s="72">
        <f t="shared" ref="AA5:AA18" si="3">Y5-Z5</f>
        <v>0</v>
      </c>
      <c r="AB5" s="73"/>
    </row>
    <row r="6" spans="1:28" s="74" customFormat="1" ht="24.95" customHeight="1">
      <c r="A6" s="65">
        <v>3</v>
      </c>
      <c r="B6" s="71"/>
      <c r="C6" s="71"/>
      <c r="D6" s="71"/>
      <c r="E6" s="71"/>
      <c r="F6" s="71"/>
      <c r="G6" s="71"/>
      <c r="H6" s="71"/>
      <c r="I6" s="71"/>
      <c r="J6" s="71"/>
      <c r="K6" s="72">
        <f t="shared" si="0"/>
        <v>0</v>
      </c>
      <c r="L6" s="71"/>
      <c r="M6" s="71"/>
      <c r="N6" s="71"/>
      <c r="O6" s="71"/>
      <c r="P6" s="71"/>
      <c r="Q6" s="71"/>
      <c r="R6" s="71"/>
      <c r="S6" s="71"/>
      <c r="T6" s="71"/>
      <c r="U6" s="71"/>
      <c r="V6" s="71"/>
      <c r="W6" s="71"/>
      <c r="X6" s="72">
        <f t="shared" si="1"/>
        <v>0</v>
      </c>
      <c r="Y6" s="72">
        <f t="shared" si="2"/>
        <v>0</v>
      </c>
      <c r="Z6" s="71"/>
      <c r="AA6" s="72">
        <f t="shared" si="3"/>
        <v>0</v>
      </c>
      <c r="AB6" s="73"/>
    </row>
    <row r="7" spans="1:28" s="75" customFormat="1" ht="24.95" customHeight="1">
      <c r="A7" s="70">
        <v>4</v>
      </c>
      <c r="B7" s="71"/>
      <c r="C7" s="71"/>
      <c r="D7" s="71"/>
      <c r="E7" s="71"/>
      <c r="F7" s="71"/>
      <c r="G7" s="71"/>
      <c r="H7" s="71"/>
      <c r="I7" s="71"/>
      <c r="J7" s="71"/>
      <c r="K7" s="72">
        <f t="shared" si="0"/>
        <v>0</v>
      </c>
      <c r="L7" s="71"/>
      <c r="M7" s="71"/>
      <c r="N7" s="71"/>
      <c r="O7" s="71"/>
      <c r="P7" s="71"/>
      <c r="Q7" s="71"/>
      <c r="R7" s="71"/>
      <c r="S7" s="71"/>
      <c r="T7" s="71"/>
      <c r="U7" s="71"/>
      <c r="V7" s="71"/>
      <c r="W7" s="71"/>
      <c r="X7" s="72">
        <f t="shared" si="1"/>
        <v>0</v>
      </c>
      <c r="Y7" s="72">
        <f t="shared" si="2"/>
        <v>0</v>
      </c>
      <c r="Z7" s="71"/>
      <c r="AA7" s="72">
        <f t="shared" si="3"/>
        <v>0</v>
      </c>
      <c r="AB7" s="73"/>
    </row>
    <row r="8" spans="1:28" s="69" customFormat="1" ht="24.95" customHeight="1">
      <c r="A8" s="65">
        <v>5</v>
      </c>
      <c r="B8" s="71"/>
      <c r="C8" s="71"/>
      <c r="D8" s="71"/>
      <c r="E8" s="71"/>
      <c r="F8" s="71"/>
      <c r="G8" s="71"/>
      <c r="H8" s="71"/>
      <c r="I8" s="71"/>
      <c r="J8" s="71"/>
      <c r="K8" s="72">
        <f t="shared" si="0"/>
        <v>0</v>
      </c>
      <c r="L8" s="71"/>
      <c r="M8" s="71"/>
      <c r="N8" s="71"/>
      <c r="O8" s="71"/>
      <c r="P8" s="71"/>
      <c r="Q8" s="71"/>
      <c r="R8" s="71"/>
      <c r="S8" s="71"/>
      <c r="T8" s="71"/>
      <c r="U8" s="71"/>
      <c r="V8" s="71"/>
      <c r="W8" s="71"/>
      <c r="X8" s="72">
        <f t="shared" si="1"/>
        <v>0</v>
      </c>
      <c r="Y8" s="72">
        <f t="shared" si="2"/>
        <v>0</v>
      </c>
      <c r="Z8" s="71"/>
      <c r="AA8" s="72">
        <f t="shared" si="3"/>
        <v>0</v>
      </c>
      <c r="AB8" s="73"/>
    </row>
    <row r="9" spans="1:28" s="74" customFormat="1" ht="24.95" customHeight="1">
      <c r="A9" s="70">
        <v>6</v>
      </c>
      <c r="B9" s="71"/>
      <c r="C9" s="71"/>
      <c r="D9" s="71"/>
      <c r="E9" s="71"/>
      <c r="F9" s="71"/>
      <c r="G9" s="71"/>
      <c r="H9" s="71"/>
      <c r="I9" s="71"/>
      <c r="J9" s="71"/>
      <c r="K9" s="72">
        <f t="shared" si="0"/>
        <v>0</v>
      </c>
      <c r="L9" s="71"/>
      <c r="M9" s="71"/>
      <c r="N9" s="71"/>
      <c r="O9" s="71"/>
      <c r="P9" s="71"/>
      <c r="Q9" s="71"/>
      <c r="R9" s="71"/>
      <c r="S9" s="71"/>
      <c r="T9" s="71"/>
      <c r="U9" s="71"/>
      <c r="V9" s="71"/>
      <c r="W9" s="71"/>
      <c r="X9" s="72">
        <f t="shared" si="1"/>
        <v>0</v>
      </c>
      <c r="Y9" s="72">
        <f t="shared" si="2"/>
        <v>0</v>
      </c>
      <c r="Z9" s="71"/>
      <c r="AA9" s="72">
        <f t="shared" si="3"/>
        <v>0</v>
      </c>
      <c r="AB9" s="73"/>
    </row>
    <row r="10" spans="1:28" s="74" customFormat="1" ht="24.95" customHeight="1">
      <c r="A10" s="65">
        <v>7</v>
      </c>
      <c r="B10" s="71"/>
      <c r="C10" s="71"/>
      <c r="D10" s="71"/>
      <c r="E10" s="71"/>
      <c r="F10" s="71"/>
      <c r="G10" s="71"/>
      <c r="H10" s="71"/>
      <c r="I10" s="71"/>
      <c r="J10" s="71"/>
      <c r="K10" s="72">
        <f t="shared" si="0"/>
        <v>0</v>
      </c>
      <c r="L10" s="71"/>
      <c r="M10" s="71"/>
      <c r="N10" s="71"/>
      <c r="O10" s="71"/>
      <c r="P10" s="71"/>
      <c r="Q10" s="71"/>
      <c r="R10" s="71"/>
      <c r="S10" s="71"/>
      <c r="T10" s="71"/>
      <c r="U10" s="71"/>
      <c r="V10" s="71"/>
      <c r="W10" s="71"/>
      <c r="X10" s="72">
        <f t="shared" si="1"/>
        <v>0</v>
      </c>
      <c r="Y10" s="72">
        <f t="shared" si="2"/>
        <v>0</v>
      </c>
      <c r="Z10" s="71"/>
      <c r="AA10" s="72">
        <f t="shared" si="3"/>
        <v>0</v>
      </c>
      <c r="AB10" s="73"/>
    </row>
    <row r="11" spans="1:28" s="75" customFormat="1" ht="24.95" customHeight="1">
      <c r="A11" s="70">
        <v>8</v>
      </c>
      <c r="B11" s="71"/>
      <c r="C11" s="71"/>
      <c r="D11" s="71"/>
      <c r="E11" s="71"/>
      <c r="F11" s="71"/>
      <c r="G11" s="71"/>
      <c r="H11" s="71"/>
      <c r="I11" s="71"/>
      <c r="J11" s="71"/>
      <c r="K11" s="72">
        <f t="shared" si="0"/>
        <v>0</v>
      </c>
      <c r="L11" s="71"/>
      <c r="M11" s="71"/>
      <c r="N11" s="71"/>
      <c r="O11" s="71"/>
      <c r="P11" s="71"/>
      <c r="Q11" s="71"/>
      <c r="R11" s="71"/>
      <c r="S11" s="71"/>
      <c r="T11" s="71"/>
      <c r="U11" s="71"/>
      <c r="V11" s="71"/>
      <c r="W11" s="71"/>
      <c r="X11" s="72">
        <f t="shared" si="1"/>
        <v>0</v>
      </c>
      <c r="Y11" s="72">
        <f t="shared" si="2"/>
        <v>0</v>
      </c>
      <c r="Z11" s="71"/>
      <c r="AA11" s="72">
        <f t="shared" si="3"/>
        <v>0</v>
      </c>
      <c r="AB11" s="73"/>
    </row>
    <row r="12" spans="1:28" s="74" customFormat="1" ht="24.95" customHeight="1">
      <c r="A12" s="65">
        <v>9</v>
      </c>
      <c r="B12" s="71"/>
      <c r="C12" s="71"/>
      <c r="D12" s="71"/>
      <c r="E12" s="71"/>
      <c r="F12" s="71"/>
      <c r="G12" s="71"/>
      <c r="H12" s="71"/>
      <c r="I12" s="71"/>
      <c r="J12" s="71"/>
      <c r="K12" s="72">
        <f t="shared" si="0"/>
        <v>0</v>
      </c>
      <c r="L12" s="71"/>
      <c r="M12" s="71"/>
      <c r="N12" s="71"/>
      <c r="O12" s="71"/>
      <c r="P12" s="71"/>
      <c r="Q12" s="71"/>
      <c r="R12" s="71"/>
      <c r="S12" s="71"/>
      <c r="T12" s="71"/>
      <c r="U12" s="71"/>
      <c r="V12" s="71"/>
      <c r="W12" s="71"/>
      <c r="X12" s="72">
        <f t="shared" si="1"/>
        <v>0</v>
      </c>
      <c r="Y12" s="72">
        <f t="shared" si="2"/>
        <v>0</v>
      </c>
      <c r="Z12" s="71"/>
      <c r="AA12" s="72">
        <f t="shared" si="3"/>
        <v>0</v>
      </c>
      <c r="AB12" s="73"/>
    </row>
    <row r="13" spans="1:28" s="75" customFormat="1" ht="24.95" customHeight="1">
      <c r="A13" s="70">
        <v>10</v>
      </c>
      <c r="B13" s="71"/>
      <c r="C13" s="71"/>
      <c r="D13" s="71"/>
      <c r="E13" s="71"/>
      <c r="F13" s="71"/>
      <c r="G13" s="71"/>
      <c r="H13" s="71"/>
      <c r="I13" s="71"/>
      <c r="J13" s="71"/>
      <c r="K13" s="72">
        <f t="shared" si="0"/>
        <v>0</v>
      </c>
      <c r="L13" s="71"/>
      <c r="M13" s="71"/>
      <c r="N13" s="71"/>
      <c r="O13" s="71"/>
      <c r="P13" s="71"/>
      <c r="Q13" s="71"/>
      <c r="R13" s="71"/>
      <c r="S13" s="71"/>
      <c r="T13" s="71"/>
      <c r="U13" s="71"/>
      <c r="V13" s="71"/>
      <c r="W13" s="71"/>
      <c r="X13" s="72">
        <f t="shared" si="1"/>
        <v>0</v>
      </c>
      <c r="Y13" s="72">
        <f t="shared" si="2"/>
        <v>0</v>
      </c>
      <c r="Z13" s="71"/>
      <c r="AA13" s="72">
        <f t="shared" si="3"/>
        <v>0</v>
      </c>
      <c r="AB13" s="73"/>
    </row>
    <row r="14" spans="1:28" s="69" customFormat="1" ht="24.95" customHeight="1">
      <c r="A14" s="65">
        <v>11</v>
      </c>
      <c r="B14" s="71"/>
      <c r="C14" s="71"/>
      <c r="D14" s="71"/>
      <c r="E14" s="71"/>
      <c r="F14" s="71"/>
      <c r="G14" s="71"/>
      <c r="H14" s="71"/>
      <c r="I14" s="71"/>
      <c r="J14" s="71"/>
      <c r="K14" s="72">
        <f t="shared" si="0"/>
        <v>0</v>
      </c>
      <c r="L14" s="71"/>
      <c r="M14" s="71"/>
      <c r="N14" s="71"/>
      <c r="O14" s="71"/>
      <c r="P14" s="71"/>
      <c r="Q14" s="71"/>
      <c r="R14" s="71"/>
      <c r="S14" s="71"/>
      <c r="T14" s="71"/>
      <c r="U14" s="71"/>
      <c r="V14" s="71"/>
      <c r="W14" s="71"/>
      <c r="X14" s="72">
        <f t="shared" si="1"/>
        <v>0</v>
      </c>
      <c r="Y14" s="72">
        <f t="shared" si="2"/>
        <v>0</v>
      </c>
      <c r="Z14" s="71"/>
      <c r="AA14" s="72">
        <f t="shared" si="3"/>
        <v>0</v>
      </c>
      <c r="AB14" s="73"/>
    </row>
    <row r="15" spans="1:28" s="74" customFormat="1" ht="24.95" customHeight="1">
      <c r="A15" s="70">
        <v>12</v>
      </c>
      <c r="B15" s="71"/>
      <c r="C15" s="71"/>
      <c r="D15" s="71"/>
      <c r="E15" s="71"/>
      <c r="F15" s="71"/>
      <c r="G15" s="71"/>
      <c r="H15" s="71"/>
      <c r="I15" s="71"/>
      <c r="J15" s="71"/>
      <c r="K15" s="72">
        <f t="shared" si="0"/>
        <v>0</v>
      </c>
      <c r="L15" s="71"/>
      <c r="M15" s="71"/>
      <c r="N15" s="71"/>
      <c r="O15" s="71"/>
      <c r="P15" s="71"/>
      <c r="Q15" s="71"/>
      <c r="R15" s="71"/>
      <c r="S15" s="71"/>
      <c r="T15" s="71"/>
      <c r="U15" s="71"/>
      <c r="V15" s="71"/>
      <c r="W15" s="71"/>
      <c r="X15" s="72">
        <f t="shared" si="1"/>
        <v>0</v>
      </c>
      <c r="Y15" s="72">
        <f t="shared" si="2"/>
        <v>0</v>
      </c>
      <c r="Z15" s="71"/>
      <c r="AA15" s="72">
        <f t="shared" si="3"/>
        <v>0</v>
      </c>
      <c r="AB15" s="73"/>
    </row>
    <row r="16" spans="1:28" s="74" customFormat="1" ht="24.95" customHeight="1">
      <c r="A16" s="65">
        <v>13</v>
      </c>
      <c r="B16" s="71"/>
      <c r="C16" s="71"/>
      <c r="D16" s="71"/>
      <c r="E16" s="71"/>
      <c r="F16" s="71"/>
      <c r="G16" s="71"/>
      <c r="H16" s="71"/>
      <c r="I16" s="71"/>
      <c r="J16" s="71"/>
      <c r="K16" s="72">
        <f t="shared" si="0"/>
        <v>0</v>
      </c>
      <c r="L16" s="71"/>
      <c r="M16" s="71"/>
      <c r="N16" s="71"/>
      <c r="O16" s="71"/>
      <c r="P16" s="71"/>
      <c r="Q16" s="71"/>
      <c r="R16" s="71"/>
      <c r="S16" s="71"/>
      <c r="T16" s="71"/>
      <c r="U16" s="71"/>
      <c r="V16" s="71"/>
      <c r="W16" s="71"/>
      <c r="X16" s="72">
        <f t="shared" si="1"/>
        <v>0</v>
      </c>
      <c r="Y16" s="72">
        <f t="shared" si="2"/>
        <v>0</v>
      </c>
      <c r="Z16" s="71"/>
      <c r="AA16" s="72">
        <f t="shared" si="3"/>
        <v>0</v>
      </c>
      <c r="AB16" s="73"/>
    </row>
    <row r="17" spans="1:28" s="75" customFormat="1" ht="24.95" customHeight="1">
      <c r="A17" s="70">
        <v>14</v>
      </c>
      <c r="B17" s="71"/>
      <c r="C17" s="71"/>
      <c r="D17" s="71"/>
      <c r="E17" s="71"/>
      <c r="F17" s="71"/>
      <c r="G17" s="71"/>
      <c r="H17" s="71"/>
      <c r="I17" s="71"/>
      <c r="J17" s="71"/>
      <c r="K17" s="72">
        <f t="shared" si="0"/>
        <v>0</v>
      </c>
      <c r="L17" s="71"/>
      <c r="M17" s="71"/>
      <c r="N17" s="71"/>
      <c r="O17" s="71"/>
      <c r="P17" s="71"/>
      <c r="Q17" s="71"/>
      <c r="R17" s="71"/>
      <c r="S17" s="71"/>
      <c r="T17" s="71"/>
      <c r="U17" s="71"/>
      <c r="V17" s="71"/>
      <c r="W17" s="71"/>
      <c r="X17" s="72">
        <f t="shared" si="1"/>
        <v>0</v>
      </c>
      <c r="Y17" s="72">
        <f t="shared" si="2"/>
        <v>0</v>
      </c>
      <c r="Z17" s="71"/>
      <c r="AA17" s="72">
        <f t="shared" si="3"/>
        <v>0</v>
      </c>
      <c r="AB17" s="73"/>
    </row>
    <row r="18" spans="1:28" s="69" customFormat="1" ht="24.95" customHeight="1" thickBot="1">
      <c r="A18" s="76">
        <v>15</v>
      </c>
      <c r="B18" s="77"/>
      <c r="C18" s="77"/>
      <c r="D18" s="77"/>
      <c r="E18" s="77"/>
      <c r="F18" s="77"/>
      <c r="G18" s="77"/>
      <c r="H18" s="77"/>
      <c r="I18" s="77"/>
      <c r="J18" s="77"/>
      <c r="K18" s="78">
        <f t="shared" si="0"/>
        <v>0</v>
      </c>
      <c r="L18" s="77"/>
      <c r="M18" s="77"/>
      <c r="N18" s="77"/>
      <c r="O18" s="77"/>
      <c r="P18" s="77"/>
      <c r="Q18" s="77"/>
      <c r="R18" s="77"/>
      <c r="S18" s="77"/>
      <c r="T18" s="77"/>
      <c r="U18" s="77"/>
      <c r="V18" s="77"/>
      <c r="W18" s="77"/>
      <c r="X18" s="78">
        <f t="shared" si="1"/>
        <v>0</v>
      </c>
      <c r="Y18" s="78">
        <f t="shared" si="2"/>
        <v>0</v>
      </c>
      <c r="Z18" s="77"/>
      <c r="AA18" s="78">
        <f t="shared" si="3"/>
        <v>0</v>
      </c>
      <c r="AB18" s="79"/>
    </row>
    <row r="19" spans="1:28" ht="32.25" customHeight="1" thickTop="1" thickBot="1">
      <c r="A19" s="553" t="s">
        <v>271</v>
      </c>
      <c r="B19" s="554"/>
      <c r="C19" s="555"/>
      <c r="D19" s="80">
        <f>SUM(D4:D18)</f>
        <v>0</v>
      </c>
      <c r="E19" s="80">
        <f t="shared" ref="E19:AB19" si="4">SUM(E4:E18)</f>
        <v>0</v>
      </c>
      <c r="F19" s="80">
        <f t="shared" si="4"/>
        <v>0</v>
      </c>
      <c r="G19" s="80">
        <f t="shared" si="4"/>
        <v>0</v>
      </c>
      <c r="H19" s="80">
        <f t="shared" si="4"/>
        <v>0</v>
      </c>
      <c r="I19" s="80">
        <f t="shared" si="4"/>
        <v>0</v>
      </c>
      <c r="J19" s="80">
        <f t="shared" si="4"/>
        <v>71249</v>
      </c>
      <c r="K19" s="80">
        <f t="shared" si="4"/>
        <v>71249</v>
      </c>
      <c r="L19" s="80">
        <f t="shared" si="4"/>
        <v>0</v>
      </c>
      <c r="M19" s="80">
        <f t="shared" si="4"/>
        <v>0</v>
      </c>
      <c r="N19" s="80">
        <f t="shared" si="4"/>
        <v>0</v>
      </c>
      <c r="O19" s="80">
        <f t="shared" si="4"/>
        <v>0</v>
      </c>
      <c r="P19" s="80">
        <f t="shared" si="4"/>
        <v>0</v>
      </c>
      <c r="Q19" s="80">
        <f t="shared" si="4"/>
        <v>0</v>
      </c>
      <c r="R19" s="80">
        <f t="shared" si="4"/>
        <v>0</v>
      </c>
      <c r="S19" s="80">
        <f t="shared" si="4"/>
        <v>0</v>
      </c>
      <c r="T19" s="80">
        <f t="shared" si="4"/>
        <v>0</v>
      </c>
      <c r="U19" s="80">
        <f t="shared" si="4"/>
        <v>0</v>
      </c>
      <c r="V19" s="80">
        <f t="shared" si="4"/>
        <v>0</v>
      </c>
      <c r="W19" s="80">
        <f t="shared" si="4"/>
        <v>0</v>
      </c>
      <c r="X19" s="80">
        <f t="shared" si="4"/>
        <v>0</v>
      </c>
      <c r="Y19" s="80">
        <f t="shared" si="4"/>
        <v>71249</v>
      </c>
      <c r="Z19" s="80">
        <f t="shared" si="4"/>
        <v>0</v>
      </c>
      <c r="AA19" s="80">
        <f t="shared" si="4"/>
        <v>71249</v>
      </c>
      <c r="AB19" s="80">
        <f t="shared" si="4"/>
        <v>0</v>
      </c>
    </row>
    <row r="20" spans="1:28" ht="24.95" customHeight="1" thickTop="1">
      <c r="A20" s="82"/>
      <c r="M20" s="86" t="str">
        <f>'Intrest F47front'!E94</f>
        <v xml:space="preserve"> Rupees Seventy one Thousand Two Hundred and Forty nine Only</v>
      </c>
    </row>
    <row r="23" spans="1:28" ht="24.95" customHeight="1">
      <c r="Z23" s="89" t="s">
        <v>272</v>
      </c>
    </row>
  </sheetData>
  <sheetProtection password="CB95" sheet="1" objects="1" scenarios="1" formatColumns="0" formatRows="0"/>
  <mergeCells count="4">
    <mergeCell ref="A1:K1"/>
    <mergeCell ref="L1:AB1"/>
    <mergeCell ref="B3:C3"/>
    <mergeCell ref="A19:C19"/>
  </mergeCells>
  <dataValidations count="1">
    <dataValidation type="list" allowBlank="1" showInputMessage="1" showErrorMessage="1" errorTitle="Error P.F type" error="Wrong Type&#10;&#10;Please Select From List" promptTitle="PF type" prompt="Please Select From List"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formula1>"G.P.F,Z.P.P.F,C.P.S"</formula1>
    </dataValidation>
  </dataValidations>
  <printOptions horizontalCentered="1"/>
  <pageMargins left="0.35433070866141736" right="0.27559055118110237" top="0.51181102362204722" bottom="0.59055118110236227" header="0.51181102362204722" footer="0.51181102362204722"/>
  <pageSetup paperSize="9" firstPageNumber="0" pageOrder="overThenDown" orientation="portrait" horizontalDpi="200" verticalDpi="200" r:id="rId1"/>
  <headerFooter alignWithMargins="0"/>
</worksheet>
</file>

<file path=xl/worksheets/sheet14.xml><?xml version="1.0" encoding="utf-8"?>
<worksheet xmlns="http://schemas.openxmlformats.org/spreadsheetml/2006/main" xmlns:r="http://schemas.openxmlformats.org/officeDocument/2006/relationships">
  <sheetPr codeName="Sheet14"/>
  <dimension ref="A1:P69"/>
  <sheetViews>
    <sheetView showGridLines="0" showRowColHeaders="0" workbookViewId="0">
      <selection activeCell="B5" sqref="B5:F5"/>
    </sheetView>
  </sheetViews>
  <sheetFormatPr defaultRowHeight="12.75"/>
  <cols>
    <col min="1" max="1" width="13.28515625" style="129" customWidth="1"/>
    <col min="2" max="2" width="4.7109375" style="129" customWidth="1"/>
    <col min="3" max="3" width="4.85546875" style="129" customWidth="1"/>
    <col min="4" max="4" width="5.140625" style="129" customWidth="1"/>
    <col min="5" max="5" width="4.5703125" style="129" customWidth="1"/>
    <col min="6" max="8" width="5.7109375" style="129" customWidth="1"/>
    <col min="9" max="9" width="5" style="129" customWidth="1"/>
    <col min="10" max="10" width="4.42578125" style="129" customWidth="1"/>
    <col min="11" max="11" width="5.28515625" style="129" customWidth="1"/>
    <col min="12" max="12" width="5.5703125" style="129" customWidth="1"/>
    <col min="13" max="13" width="5.85546875" style="129" customWidth="1"/>
    <col min="14" max="14" width="5.7109375" style="129" customWidth="1"/>
    <col min="15" max="15" width="4.85546875" style="129" customWidth="1"/>
    <col min="16" max="16" width="5" style="129" customWidth="1"/>
    <col min="17" max="256" width="9.140625" style="129"/>
    <col min="257" max="257" width="13.28515625" style="129" customWidth="1"/>
    <col min="258" max="258" width="4.7109375" style="129" customWidth="1"/>
    <col min="259" max="259" width="4.85546875" style="129" customWidth="1"/>
    <col min="260" max="260" width="5.140625" style="129" customWidth="1"/>
    <col min="261" max="261" width="4.5703125" style="129" customWidth="1"/>
    <col min="262" max="264" width="5.7109375" style="129" customWidth="1"/>
    <col min="265" max="265" width="5" style="129" customWidth="1"/>
    <col min="266" max="266" width="4.42578125" style="129" customWidth="1"/>
    <col min="267" max="267" width="5.28515625" style="129" customWidth="1"/>
    <col min="268" max="268" width="5.5703125" style="129" customWidth="1"/>
    <col min="269" max="269" width="5.85546875" style="129" customWidth="1"/>
    <col min="270" max="270" width="5.7109375" style="129" customWidth="1"/>
    <col min="271" max="271" width="4.85546875" style="129" customWidth="1"/>
    <col min="272" max="272" width="5" style="129" customWidth="1"/>
    <col min="273" max="512" width="9.140625" style="129"/>
    <col min="513" max="513" width="13.28515625" style="129" customWidth="1"/>
    <col min="514" max="514" width="4.7109375" style="129" customWidth="1"/>
    <col min="515" max="515" width="4.85546875" style="129" customWidth="1"/>
    <col min="516" max="516" width="5.140625" style="129" customWidth="1"/>
    <col min="517" max="517" width="4.5703125" style="129" customWidth="1"/>
    <col min="518" max="520" width="5.7109375" style="129" customWidth="1"/>
    <col min="521" max="521" width="5" style="129" customWidth="1"/>
    <col min="522" max="522" width="4.42578125" style="129" customWidth="1"/>
    <col min="523" max="523" width="5.28515625" style="129" customWidth="1"/>
    <col min="524" max="524" width="5.5703125" style="129" customWidth="1"/>
    <col min="525" max="525" width="5.85546875" style="129" customWidth="1"/>
    <col min="526" max="526" width="5.7109375" style="129" customWidth="1"/>
    <col min="527" max="527" width="4.85546875" style="129" customWidth="1"/>
    <col min="528" max="528" width="5" style="129" customWidth="1"/>
    <col min="529" max="768" width="9.140625" style="129"/>
    <col min="769" max="769" width="13.28515625" style="129" customWidth="1"/>
    <col min="770" max="770" width="4.7109375" style="129" customWidth="1"/>
    <col min="771" max="771" width="4.85546875" style="129" customWidth="1"/>
    <col min="772" max="772" width="5.140625" style="129" customWidth="1"/>
    <col min="773" max="773" width="4.5703125" style="129" customWidth="1"/>
    <col min="774" max="776" width="5.7109375" style="129" customWidth="1"/>
    <col min="777" max="777" width="5" style="129" customWidth="1"/>
    <col min="778" max="778" width="4.42578125" style="129" customWidth="1"/>
    <col min="779" max="779" width="5.28515625" style="129" customWidth="1"/>
    <col min="780" max="780" width="5.5703125" style="129" customWidth="1"/>
    <col min="781" max="781" width="5.85546875" style="129" customWidth="1"/>
    <col min="782" max="782" width="5.7109375" style="129" customWidth="1"/>
    <col min="783" max="783" width="4.85546875" style="129" customWidth="1"/>
    <col min="784" max="784" width="5" style="129" customWidth="1"/>
    <col min="785" max="1024" width="9.140625" style="129"/>
    <col min="1025" max="1025" width="13.28515625" style="129" customWidth="1"/>
    <col min="1026" max="1026" width="4.7109375" style="129" customWidth="1"/>
    <col min="1027" max="1027" width="4.85546875" style="129" customWidth="1"/>
    <col min="1028" max="1028" width="5.140625" style="129" customWidth="1"/>
    <col min="1029" max="1029" width="4.5703125" style="129" customWidth="1"/>
    <col min="1030" max="1032" width="5.7109375" style="129" customWidth="1"/>
    <col min="1033" max="1033" width="5" style="129" customWidth="1"/>
    <col min="1034" max="1034" width="4.42578125" style="129" customWidth="1"/>
    <col min="1035" max="1035" width="5.28515625" style="129" customWidth="1"/>
    <col min="1036" max="1036" width="5.5703125" style="129" customWidth="1"/>
    <col min="1037" max="1037" width="5.85546875" style="129" customWidth="1"/>
    <col min="1038" max="1038" width="5.7109375" style="129" customWidth="1"/>
    <col min="1039" max="1039" width="4.85546875" style="129" customWidth="1"/>
    <col min="1040" max="1040" width="5" style="129" customWidth="1"/>
    <col min="1041" max="1280" width="9.140625" style="129"/>
    <col min="1281" max="1281" width="13.28515625" style="129" customWidth="1"/>
    <col min="1282" max="1282" width="4.7109375" style="129" customWidth="1"/>
    <col min="1283" max="1283" width="4.85546875" style="129" customWidth="1"/>
    <col min="1284" max="1284" width="5.140625" style="129" customWidth="1"/>
    <col min="1285" max="1285" width="4.5703125" style="129" customWidth="1"/>
    <col min="1286" max="1288" width="5.7109375" style="129" customWidth="1"/>
    <col min="1289" max="1289" width="5" style="129" customWidth="1"/>
    <col min="1290" max="1290" width="4.42578125" style="129" customWidth="1"/>
    <col min="1291" max="1291" width="5.28515625" style="129" customWidth="1"/>
    <col min="1292" max="1292" width="5.5703125" style="129" customWidth="1"/>
    <col min="1293" max="1293" width="5.85546875" style="129" customWidth="1"/>
    <col min="1294" max="1294" width="5.7109375" style="129" customWidth="1"/>
    <col min="1295" max="1295" width="4.85546875" style="129" customWidth="1"/>
    <col min="1296" max="1296" width="5" style="129" customWidth="1"/>
    <col min="1297" max="1536" width="9.140625" style="129"/>
    <col min="1537" max="1537" width="13.28515625" style="129" customWidth="1"/>
    <col min="1538" max="1538" width="4.7109375" style="129" customWidth="1"/>
    <col min="1539" max="1539" width="4.85546875" style="129" customWidth="1"/>
    <col min="1540" max="1540" width="5.140625" style="129" customWidth="1"/>
    <col min="1541" max="1541" width="4.5703125" style="129" customWidth="1"/>
    <col min="1542" max="1544" width="5.7109375" style="129" customWidth="1"/>
    <col min="1545" max="1545" width="5" style="129" customWidth="1"/>
    <col min="1546" max="1546" width="4.42578125" style="129" customWidth="1"/>
    <col min="1547" max="1547" width="5.28515625" style="129" customWidth="1"/>
    <col min="1548" max="1548" width="5.5703125" style="129" customWidth="1"/>
    <col min="1549" max="1549" width="5.85546875" style="129" customWidth="1"/>
    <col min="1550" max="1550" width="5.7109375" style="129" customWidth="1"/>
    <col min="1551" max="1551" width="4.85546875" style="129" customWidth="1"/>
    <col min="1552" max="1552" width="5" style="129" customWidth="1"/>
    <col min="1553" max="1792" width="9.140625" style="129"/>
    <col min="1793" max="1793" width="13.28515625" style="129" customWidth="1"/>
    <col min="1794" max="1794" width="4.7109375" style="129" customWidth="1"/>
    <col min="1795" max="1795" width="4.85546875" style="129" customWidth="1"/>
    <col min="1796" max="1796" width="5.140625" style="129" customWidth="1"/>
    <col min="1797" max="1797" width="4.5703125" style="129" customWidth="1"/>
    <col min="1798" max="1800" width="5.7109375" style="129" customWidth="1"/>
    <col min="1801" max="1801" width="5" style="129" customWidth="1"/>
    <col min="1802" max="1802" width="4.42578125" style="129" customWidth="1"/>
    <col min="1803" max="1803" width="5.28515625" style="129" customWidth="1"/>
    <col min="1804" max="1804" width="5.5703125" style="129" customWidth="1"/>
    <col min="1805" max="1805" width="5.85546875" style="129" customWidth="1"/>
    <col min="1806" max="1806" width="5.7109375" style="129" customWidth="1"/>
    <col min="1807" max="1807" width="4.85546875" style="129" customWidth="1"/>
    <col min="1808" max="1808" width="5" style="129" customWidth="1"/>
    <col min="1809" max="2048" width="9.140625" style="129"/>
    <col min="2049" max="2049" width="13.28515625" style="129" customWidth="1"/>
    <col min="2050" max="2050" width="4.7109375" style="129" customWidth="1"/>
    <col min="2051" max="2051" width="4.85546875" style="129" customWidth="1"/>
    <col min="2052" max="2052" width="5.140625" style="129" customWidth="1"/>
    <col min="2053" max="2053" width="4.5703125" style="129" customWidth="1"/>
    <col min="2054" max="2056" width="5.7109375" style="129" customWidth="1"/>
    <col min="2057" max="2057" width="5" style="129" customWidth="1"/>
    <col min="2058" max="2058" width="4.42578125" style="129" customWidth="1"/>
    <col min="2059" max="2059" width="5.28515625" style="129" customWidth="1"/>
    <col min="2060" max="2060" width="5.5703125" style="129" customWidth="1"/>
    <col min="2061" max="2061" width="5.85546875" style="129" customWidth="1"/>
    <col min="2062" max="2062" width="5.7109375" style="129" customWidth="1"/>
    <col min="2063" max="2063" width="4.85546875" style="129" customWidth="1"/>
    <col min="2064" max="2064" width="5" style="129" customWidth="1"/>
    <col min="2065" max="2304" width="9.140625" style="129"/>
    <col min="2305" max="2305" width="13.28515625" style="129" customWidth="1"/>
    <col min="2306" max="2306" width="4.7109375" style="129" customWidth="1"/>
    <col min="2307" max="2307" width="4.85546875" style="129" customWidth="1"/>
    <col min="2308" max="2308" width="5.140625" style="129" customWidth="1"/>
    <col min="2309" max="2309" width="4.5703125" style="129" customWidth="1"/>
    <col min="2310" max="2312" width="5.7109375" style="129" customWidth="1"/>
    <col min="2313" max="2313" width="5" style="129" customWidth="1"/>
    <col min="2314" max="2314" width="4.42578125" style="129" customWidth="1"/>
    <col min="2315" max="2315" width="5.28515625" style="129" customWidth="1"/>
    <col min="2316" max="2316" width="5.5703125" style="129" customWidth="1"/>
    <col min="2317" max="2317" width="5.85546875" style="129" customWidth="1"/>
    <col min="2318" max="2318" width="5.7109375" style="129" customWidth="1"/>
    <col min="2319" max="2319" width="4.85546875" style="129" customWidth="1"/>
    <col min="2320" max="2320" width="5" style="129" customWidth="1"/>
    <col min="2321" max="2560" width="9.140625" style="129"/>
    <col min="2561" max="2561" width="13.28515625" style="129" customWidth="1"/>
    <col min="2562" max="2562" width="4.7109375" style="129" customWidth="1"/>
    <col min="2563" max="2563" width="4.85546875" style="129" customWidth="1"/>
    <col min="2564" max="2564" width="5.140625" style="129" customWidth="1"/>
    <col min="2565" max="2565" width="4.5703125" style="129" customWidth="1"/>
    <col min="2566" max="2568" width="5.7109375" style="129" customWidth="1"/>
    <col min="2569" max="2569" width="5" style="129" customWidth="1"/>
    <col min="2570" max="2570" width="4.42578125" style="129" customWidth="1"/>
    <col min="2571" max="2571" width="5.28515625" style="129" customWidth="1"/>
    <col min="2572" max="2572" width="5.5703125" style="129" customWidth="1"/>
    <col min="2573" max="2573" width="5.85546875" style="129" customWidth="1"/>
    <col min="2574" max="2574" width="5.7109375" style="129" customWidth="1"/>
    <col min="2575" max="2575" width="4.85546875" style="129" customWidth="1"/>
    <col min="2576" max="2576" width="5" style="129" customWidth="1"/>
    <col min="2577" max="2816" width="9.140625" style="129"/>
    <col min="2817" max="2817" width="13.28515625" style="129" customWidth="1"/>
    <col min="2818" max="2818" width="4.7109375" style="129" customWidth="1"/>
    <col min="2819" max="2819" width="4.85546875" style="129" customWidth="1"/>
    <col min="2820" max="2820" width="5.140625" style="129" customWidth="1"/>
    <col min="2821" max="2821" width="4.5703125" style="129" customWidth="1"/>
    <col min="2822" max="2824" width="5.7109375" style="129" customWidth="1"/>
    <col min="2825" max="2825" width="5" style="129" customWidth="1"/>
    <col min="2826" max="2826" width="4.42578125" style="129" customWidth="1"/>
    <col min="2827" max="2827" width="5.28515625" style="129" customWidth="1"/>
    <col min="2828" max="2828" width="5.5703125" style="129" customWidth="1"/>
    <col min="2829" max="2829" width="5.85546875" style="129" customWidth="1"/>
    <col min="2830" max="2830" width="5.7109375" style="129" customWidth="1"/>
    <col min="2831" max="2831" width="4.85546875" style="129" customWidth="1"/>
    <col min="2832" max="2832" width="5" style="129" customWidth="1"/>
    <col min="2833" max="3072" width="9.140625" style="129"/>
    <col min="3073" max="3073" width="13.28515625" style="129" customWidth="1"/>
    <col min="3074" max="3074" width="4.7109375" style="129" customWidth="1"/>
    <col min="3075" max="3075" width="4.85546875" style="129" customWidth="1"/>
    <col min="3076" max="3076" width="5.140625" style="129" customWidth="1"/>
    <col min="3077" max="3077" width="4.5703125" style="129" customWidth="1"/>
    <col min="3078" max="3080" width="5.7109375" style="129" customWidth="1"/>
    <col min="3081" max="3081" width="5" style="129" customWidth="1"/>
    <col min="3082" max="3082" width="4.42578125" style="129" customWidth="1"/>
    <col min="3083" max="3083" width="5.28515625" style="129" customWidth="1"/>
    <col min="3084" max="3084" width="5.5703125" style="129" customWidth="1"/>
    <col min="3085" max="3085" width="5.85546875" style="129" customWidth="1"/>
    <col min="3086" max="3086" width="5.7109375" style="129" customWidth="1"/>
    <col min="3087" max="3087" width="4.85546875" style="129" customWidth="1"/>
    <col min="3088" max="3088" width="5" style="129" customWidth="1"/>
    <col min="3089" max="3328" width="9.140625" style="129"/>
    <col min="3329" max="3329" width="13.28515625" style="129" customWidth="1"/>
    <col min="3330" max="3330" width="4.7109375" style="129" customWidth="1"/>
    <col min="3331" max="3331" width="4.85546875" style="129" customWidth="1"/>
    <col min="3332" max="3332" width="5.140625" style="129" customWidth="1"/>
    <col min="3333" max="3333" width="4.5703125" style="129" customWidth="1"/>
    <col min="3334" max="3336" width="5.7109375" style="129" customWidth="1"/>
    <col min="3337" max="3337" width="5" style="129" customWidth="1"/>
    <col min="3338" max="3338" width="4.42578125" style="129" customWidth="1"/>
    <col min="3339" max="3339" width="5.28515625" style="129" customWidth="1"/>
    <col min="3340" max="3340" width="5.5703125" style="129" customWidth="1"/>
    <col min="3341" max="3341" width="5.85546875" style="129" customWidth="1"/>
    <col min="3342" max="3342" width="5.7109375" style="129" customWidth="1"/>
    <col min="3343" max="3343" width="4.85546875" style="129" customWidth="1"/>
    <col min="3344" max="3344" width="5" style="129" customWidth="1"/>
    <col min="3345" max="3584" width="9.140625" style="129"/>
    <col min="3585" max="3585" width="13.28515625" style="129" customWidth="1"/>
    <col min="3586" max="3586" width="4.7109375" style="129" customWidth="1"/>
    <col min="3587" max="3587" width="4.85546875" style="129" customWidth="1"/>
    <col min="3588" max="3588" width="5.140625" style="129" customWidth="1"/>
    <col min="3589" max="3589" width="4.5703125" style="129" customWidth="1"/>
    <col min="3590" max="3592" width="5.7109375" style="129" customWidth="1"/>
    <col min="3593" max="3593" width="5" style="129" customWidth="1"/>
    <col min="3594" max="3594" width="4.42578125" style="129" customWidth="1"/>
    <col min="3595" max="3595" width="5.28515625" style="129" customWidth="1"/>
    <col min="3596" max="3596" width="5.5703125" style="129" customWidth="1"/>
    <col min="3597" max="3597" width="5.85546875" style="129" customWidth="1"/>
    <col min="3598" max="3598" width="5.7109375" style="129" customWidth="1"/>
    <col min="3599" max="3599" width="4.85546875" style="129" customWidth="1"/>
    <col min="3600" max="3600" width="5" style="129" customWidth="1"/>
    <col min="3601" max="3840" width="9.140625" style="129"/>
    <col min="3841" max="3841" width="13.28515625" style="129" customWidth="1"/>
    <col min="3842" max="3842" width="4.7109375" style="129" customWidth="1"/>
    <col min="3843" max="3843" width="4.85546875" style="129" customWidth="1"/>
    <col min="3844" max="3844" width="5.140625" style="129" customWidth="1"/>
    <col min="3845" max="3845" width="4.5703125" style="129" customWidth="1"/>
    <col min="3846" max="3848" width="5.7109375" style="129" customWidth="1"/>
    <col min="3849" max="3849" width="5" style="129" customWidth="1"/>
    <col min="3850" max="3850" width="4.42578125" style="129" customWidth="1"/>
    <col min="3851" max="3851" width="5.28515625" style="129" customWidth="1"/>
    <col min="3852" max="3852" width="5.5703125" style="129" customWidth="1"/>
    <col min="3853" max="3853" width="5.85546875" style="129" customWidth="1"/>
    <col min="3854" max="3854" width="5.7109375" style="129" customWidth="1"/>
    <col min="3855" max="3855" width="4.85546875" style="129" customWidth="1"/>
    <col min="3856" max="3856" width="5" style="129" customWidth="1"/>
    <col min="3857" max="4096" width="9.140625" style="129"/>
    <col min="4097" max="4097" width="13.28515625" style="129" customWidth="1"/>
    <col min="4098" max="4098" width="4.7109375" style="129" customWidth="1"/>
    <col min="4099" max="4099" width="4.85546875" style="129" customWidth="1"/>
    <col min="4100" max="4100" width="5.140625" style="129" customWidth="1"/>
    <col min="4101" max="4101" width="4.5703125" style="129" customWidth="1"/>
    <col min="4102" max="4104" width="5.7109375" style="129" customWidth="1"/>
    <col min="4105" max="4105" width="5" style="129" customWidth="1"/>
    <col min="4106" max="4106" width="4.42578125" style="129" customWidth="1"/>
    <col min="4107" max="4107" width="5.28515625" style="129" customWidth="1"/>
    <col min="4108" max="4108" width="5.5703125" style="129" customWidth="1"/>
    <col min="4109" max="4109" width="5.85546875" style="129" customWidth="1"/>
    <col min="4110" max="4110" width="5.7109375" style="129" customWidth="1"/>
    <col min="4111" max="4111" width="4.85546875" style="129" customWidth="1"/>
    <col min="4112" max="4112" width="5" style="129" customWidth="1"/>
    <col min="4113" max="4352" width="9.140625" style="129"/>
    <col min="4353" max="4353" width="13.28515625" style="129" customWidth="1"/>
    <col min="4354" max="4354" width="4.7109375" style="129" customWidth="1"/>
    <col min="4355" max="4355" width="4.85546875" style="129" customWidth="1"/>
    <col min="4356" max="4356" width="5.140625" style="129" customWidth="1"/>
    <col min="4357" max="4357" width="4.5703125" style="129" customWidth="1"/>
    <col min="4358" max="4360" width="5.7109375" style="129" customWidth="1"/>
    <col min="4361" max="4361" width="5" style="129" customWidth="1"/>
    <col min="4362" max="4362" width="4.42578125" style="129" customWidth="1"/>
    <col min="4363" max="4363" width="5.28515625" style="129" customWidth="1"/>
    <col min="4364" max="4364" width="5.5703125" style="129" customWidth="1"/>
    <col min="4365" max="4365" width="5.85546875" style="129" customWidth="1"/>
    <col min="4366" max="4366" width="5.7109375" style="129" customWidth="1"/>
    <col min="4367" max="4367" width="4.85546875" style="129" customWidth="1"/>
    <col min="4368" max="4368" width="5" style="129" customWidth="1"/>
    <col min="4369" max="4608" width="9.140625" style="129"/>
    <col min="4609" max="4609" width="13.28515625" style="129" customWidth="1"/>
    <col min="4610" max="4610" width="4.7109375" style="129" customWidth="1"/>
    <col min="4611" max="4611" width="4.85546875" style="129" customWidth="1"/>
    <col min="4612" max="4612" width="5.140625" style="129" customWidth="1"/>
    <col min="4613" max="4613" width="4.5703125" style="129" customWidth="1"/>
    <col min="4614" max="4616" width="5.7109375" style="129" customWidth="1"/>
    <col min="4617" max="4617" width="5" style="129" customWidth="1"/>
    <col min="4618" max="4618" width="4.42578125" style="129" customWidth="1"/>
    <col min="4619" max="4619" width="5.28515625" style="129" customWidth="1"/>
    <col min="4620" max="4620" width="5.5703125" style="129" customWidth="1"/>
    <col min="4621" max="4621" width="5.85546875" style="129" customWidth="1"/>
    <col min="4622" max="4622" width="5.7109375" style="129" customWidth="1"/>
    <col min="4623" max="4623" width="4.85546875" style="129" customWidth="1"/>
    <col min="4624" max="4624" width="5" style="129" customWidth="1"/>
    <col min="4625" max="4864" width="9.140625" style="129"/>
    <col min="4865" max="4865" width="13.28515625" style="129" customWidth="1"/>
    <col min="4866" max="4866" width="4.7109375" style="129" customWidth="1"/>
    <col min="4867" max="4867" width="4.85546875" style="129" customWidth="1"/>
    <col min="4868" max="4868" width="5.140625" style="129" customWidth="1"/>
    <col min="4869" max="4869" width="4.5703125" style="129" customWidth="1"/>
    <col min="4870" max="4872" width="5.7109375" style="129" customWidth="1"/>
    <col min="4873" max="4873" width="5" style="129" customWidth="1"/>
    <col min="4874" max="4874" width="4.42578125" style="129" customWidth="1"/>
    <col min="4875" max="4875" width="5.28515625" style="129" customWidth="1"/>
    <col min="4876" max="4876" width="5.5703125" style="129" customWidth="1"/>
    <col min="4877" max="4877" width="5.85546875" style="129" customWidth="1"/>
    <col min="4878" max="4878" width="5.7109375" style="129" customWidth="1"/>
    <col min="4879" max="4879" width="4.85546875" style="129" customWidth="1"/>
    <col min="4880" max="4880" width="5" style="129" customWidth="1"/>
    <col min="4881" max="5120" width="9.140625" style="129"/>
    <col min="5121" max="5121" width="13.28515625" style="129" customWidth="1"/>
    <col min="5122" max="5122" width="4.7109375" style="129" customWidth="1"/>
    <col min="5123" max="5123" width="4.85546875" style="129" customWidth="1"/>
    <col min="5124" max="5124" width="5.140625" style="129" customWidth="1"/>
    <col min="5125" max="5125" width="4.5703125" style="129" customWidth="1"/>
    <col min="5126" max="5128" width="5.7109375" style="129" customWidth="1"/>
    <col min="5129" max="5129" width="5" style="129" customWidth="1"/>
    <col min="5130" max="5130" width="4.42578125" style="129" customWidth="1"/>
    <col min="5131" max="5131" width="5.28515625" style="129" customWidth="1"/>
    <col min="5132" max="5132" width="5.5703125" style="129" customWidth="1"/>
    <col min="5133" max="5133" width="5.85546875" style="129" customWidth="1"/>
    <col min="5134" max="5134" width="5.7109375" style="129" customWidth="1"/>
    <col min="5135" max="5135" width="4.85546875" style="129" customWidth="1"/>
    <col min="5136" max="5136" width="5" style="129" customWidth="1"/>
    <col min="5137" max="5376" width="9.140625" style="129"/>
    <col min="5377" max="5377" width="13.28515625" style="129" customWidth="1"/>
    <col min="5378" max="5378" width="4.7109375" style="129" customWidth="1"/>
    <col min="5379" max="5379" width="4.85546875" style="129" customWidth="1"/>
    <col min="5380" max="5380" width="5.140625" style="129" customWidth="1"/>
    <col min="5381" max="5381" width="4.5703125" style="129" customWidth="1"/>
    <col min="5382" max="5384" width="5.7109375" style="129" customWidth="1"/>
    <col min="5385" max="5385" width="5" style="129" customWidth="1"/>
    <col min="5386" max="5386" width="4.42578125" style="129" customWidth="1"/>
    <col min="5387" max="5387" width="5.28515625" style="129" customWidth="1"/>
    <col min="5388" max="5388" width="5.5703125" style="129" customWidth="1"/>
    <col min="5389" max="5389" width="5.85546875" style="129" customWidth="1"/>
    <col min="5390" max="5390" width="5.7109375" style="129" customWidth="1"/>
    <col min="5391" max="5391" width="4.85546875" style="129" customWidth="1"/>
    <col min="5392" max="5392" width="5" style="129" customWidth="1"/>
    <col min="5393" max="5632" width="9.140625" style="129"/>
    <col min="5633" max="5633" width="13.28515625" style="129" customWidth="1"/>
    <col min="5634" max="5634" width="4.7109375" style="129" customWidth="1"/>
    <col min="5635" max="5635" width="4.85546875" style="129" customWidth="1"/>
    <col min="5636" max="5636" width="5.140625" style="129" customWidth="1"/>
    <col min="5637" max="5637" width="4.5703125" style="129" customWidth="1"/>
    <col min="5638" max="5640" width="5.7109375" style="129" customWidth="1"/>
    <col min="5641" max="5641" width="5" style="129" customWidth="1"/>
    <col min="5642" max="5642" width="4.42578125" style="129" customWidth="1"/>
    <col min="5643" max="5643" width="5.28515625" style="129" customWidth="1"/>
    <col min="5644" max="5644" width="5.5703125" style="129" customWidth="1"/>
    <col min="5645" max="5645" width="5.85546875" style="129" customWidth="1"/>
    <col min="5646" max="5646" width="5.7109375" style="129" customWidth="1"/>
    <col min="5647" max="5647" width="4.85546875" style="129" customWidth="1"/>
    <col min="5648" max="5648" width="5" style="129" customWidth="1"/>
    <col min="5649" max="5888" width="9.140625" style="129"/>
    <col min="5889" max="5889" width="13.28515625" style="129" customWidth="1"/>
    <col min="5890" max="5890" width="4.7109375" style="129" customWidth="1"/>
    <col min="5891" max="5891" width="4.85546875" style="129" customWidth="1"/>
    <col min="5892" max="5892" width="5.140625" style="129" customWidth="1"/>
    <col min="5893" max="5893" width="4.5703125" style="129" customWidth="1"/>
    <col min="5894" max="5896" width="5.7109375" style="129" customWidth="1"/>
    <col min="5897" max="5897" width="5" style="129" customWidth="1"/>
    <col min="5898" max="5898" width="4.42578125" style="129" customWidth="1"/>
    <col min="5899" max="5899" width="5.28515625" style="129" customWidth="1"/>
    <col min="5900" max="5900" width="5.5703125" style="129" customWidth="1"/>
    <col min="5901" max="5901" width="5.85546875" style="129" customWidth="1"/>
    <col min="5902" max="5902" width="5.7109375" style="129" customWidth="1"/>
    <col min="5903" max="5903" width="4.85546875" style="129" customWidth="1"/>
    <col min="5904" max="5904" width="5" style="129" customWidth="1"/>
    <col min="5905" max="6144" width="9.140625" style="129"/>
    <col min="6145" max="6145" width="13.28515625" style="129" customWidth="1"/>
    <col min="6146" max="6146" width="4.7109375" style="129" customWidth="1"/>
    <col min="6147" max="6147" width="4.85546875" style="129" customWidth="1"/>
    <col min="6148" max="6148" width="5.140625" style="129" customWidth="1"/>
    <col min="6149" max="6149" width="4.5703125" style="129" customWidth="1"/>
    <col min="6150" max="6152" width="5.7109375" style="129" customWidth="1"/>
    <col min="6153" max="6153" width="5" style="129" customWidth="1"/>
    <col min="6154" max="6154" width="4.42578125" style="129" customWidth="1"/>
    <col min="6155" max="6155" width="5.28515625" style="129" customWidth="1"/>
    <col min="6156" max="6156" width="5.5703125" style="129" customWidth="1"/>
    <col min="6157" max="6157" width="5.85546875" style="129" customWidth="1"/>
    <col min="6158" max="6158" width="5.7109375" style="129" customWidth="1"/>
    <col min="6159" max="6159" width="4.85546875" style="129" customWidth="1"/>
    <col min="6160" max="6160" width="5" style="129" customWidth="1"/>
    <col min="6161" max="6400" width="9.140625" style="129"/>
    <col min="6401" max="6401" width="13.28515625" style="129" customWidth="1"/>
    <col min="6402" max="6402" width="4.7109375" style="129" customWidth="1"/>
    <col min="6403" max="6403" width="4.85546875" style="129" customWidth="1"/>
    <col min="6404" max="6404" width="5.140625" style="129" customWidth="1"/>
    <col min="6405" max="6405" width="4.5703125" style="129" customWidth="1"/>
    <col min="6406" max="6408" width="5.7109375" style="129" customWidth="1"/>
    <col min="6409" max="6409" width="5" style="129" customWidth="1"/>
    <col min="6410" max="6410" width="4.42578125" style="129" customWidth="1"/>
    <col min="6411" max="6411" width="5.28515625" style="129" customWidth="1"/>
    <col min="6412" max="6412" width="5.5703125" style="129" customWidth="1"/>
    <col min="6413" max="6413" width="5.85546875" style="129" customWidth="1"/>
    <col min="6414" max="6414" width="5.7109375" style="129" customWidth="1"/>
    <col min="6415" max="6415" width="4.85546875" style="129" customWidth="1"/>
    <col min="6416" max="6416" width="5" style="129" customWidth="1"/>
    <col min="6417" max="6656" width="9.140625" style="129"/>
    <col min="6657" max="6657" width="13.28515625" style="129" customWidth="1"/>
    <col min="6658" max="6658" width="4.7109375" style="129" customWidth="1"/>
    <col min="6659" max="6659" width="4.85546875" style="129" customWidth="1"/>
    <col min="6660" max="6660" width="5.140625" style="129" customWidth="1"/>
    <col min="6661" max="6661" width="4.5703125" style="129" customWidth="1"/>
    <col min="6662" max="6664" width="5.7109375" style="129" customWidth="1"/>
    <col min="6665" max="6665" width="5" style="129" customWidth="1"/>
    <col min="6666" max="6666" width="4.42578125" style="129" customWidth="1"/>
    <col min="6667" max="6667" width="5.28515625" style="129" customWidth="1"/>
    <col min="6668" max="6668" width="5.5703125" style="129" customWidth="1"/>
    <col min="6669" max="6669" width="5.85546875" style="129" customWidth="1"/>
    <col min="6670" max="6670" width="5.7109375" style="129" customWidth="1"/>
    <col min="6671" max="6671" width="4.85546875" style="129" customWidth="1"/>
    <col min="6672" max="6672" width="5" style="129" customWidth="1"/>
    <col min="6673" max="6912" width="9.140625" style="129"/>
    <col min="6913" max="6913" width="13.28515625" style="129" customWidth="1"/>
    <col min="6914" max="6914" width="4.7109375" style="129" customWidth="1"/>
    <col min="6915" max="6915" width="4.85546875" style="129" customWidth="1"/>
    <col min="6916" max="6916" width="5.140625" style="129" customWidth="1"/>
    <col min="6917" max="6917" width="4.5703125" style="129" customWidth="1"/>
    <col min="6918" max="6920" width="5.7109375" style="129" customWidth="1"/>
    <col min="6921" max="6921" width="5" style="129" customWidth="1"/>
    <col min="6922" max="6922" width="4.42578125" style="129" customWidth="1"/>
    <col min="6923" max="6923" width="5.28515625" style="129" customWidth="1"/>
    <col min="6924" max="6924" width="5.5703125" style="129" customWidth="1"/>
    <col min="6925" max="6925" width="5.85546875" style="129" customWidth="1"/>
    <col min="6926" max="6926" width="5.7109375" style="129" customWidth="1"/>
    <col min="6927" max="6927" width="4.85546875" style="129" customWidth="1"/>
    <col min="6928" max="6928" width="5" style="129" customWidth="1"/>
    <col min="6929" max="7168" width="9.140625" style="129"/>
    <col min="7169" max="7169" width="13.28515625" style="129" customWidth="1"/>
    <col min="7170" max="7170" width="4.7109375" style="129" customWidth="1"/>
    <col min="7171" max="7171" width="4.85546875" style="129" customWidth="1"/>
    <col min="7172" max="7172" width="5.140625" style="129" customWidth="1"/>
    <col min="7173" max="7173" width="4.5703125" style="129" customWidth="1"/>
    <col min="7174" max="7176" width="5.7109375" style="129" customWidth="1"/>
    <col min="7177" max="7177" width="5" style="129" customWidth="1"/>
    <col min="7178" max="7178" width="4.42578125" style="129" customWidth="1"/>
    <col min="7179" max="7179" width="5.28515625" style="129" customWidth="1"/>
    <col min="7180" max="7180" width="5.5703125" style="129" customWidth="1"/>
    <col min="7181" max="7181" width="5.85546875" style="129" customWidth="1"/>
    <col min="7182" max="7182" width="5.7109375" style="129" customWidth="1"/>
    <col min="7183" max="7183" width="4.85546875" style="129" customWidth="1"/>
    <col min="7184" max="7184" width="5" style="129" customWidth="1"/>
    <col min="7185" max="7424" width="9.140625" style="129"/>
    <col min="7425" max="7425" width="13.28515625" style="129" customWidth="1"/>
    <col min="7426" max="7426" width="4.7109375" style="129" customWidth="1"/>
    <col min="7427" max="7427" width="4.85546875" style="129" customWidth="1"/>
    <col min="7428" max="7428" width="5.140625" style="129" customWidth="1"/>
    <col min="7429" max="7429" width="4.5703125" style="129" customWidth="1"/>
    <col min="7430" max="7432" width="5.7109375" style="129" customWidth="1"/>
    <col min="7433" max="7433" width="5" style="129" customWidth="1"/>
    <col min="7434" max="7434" width="4.42578125" style="129" customWidth="1"/>
    <col min="7435" max="7435" width="5.28515625" style="129" customWidth="1"/>
    <col min="7436" max="7436" width="5.5703125" style="129" customWidth="1"/>
    <col min="7437" max="7437" width="5.85546875" style="129" customWidth="1"/>
    <col min="7438" max="7438" width="5.7109375" style="129" customWidth="1"/>
    <col min="7439" max="7439" width="4.85546875" style="129" customWidth="1"/>
    <col min="7440" max="7440" width="5" style="129" customWidth="1"/>
    <col min="7441" max="7680" width="9.140625" style="129"/>
    <col min="7681" max="7681" width="13.28515625" style="129" customWidth="1"/>
    <col min="7682" max="7682" width="4.7109375" style="129" customWidth="1"/>
    <col min="7683" max="7683" width="4.85546875" style="129" customWidth="1"/>
    <col min="7684" max="7684" width="5.140625" style="129" customWidth="1"/>
    <col min="7685" max="7685" width="4.5703125" style="129" customWidth="1"/>
    <col min="7686" max="7688" width="5.7109375" style="129" customWidth="1"/>
    <col min="7689" max="7689" width="5" style="129" customWidth="1"/>
    <col min="7690" max="7690" width="4.42578125" style="129" customWidth="1"/>
    <col min="7691" max="7691" width="5.28515625" style="129" customWidth="1"/>
    <col min="7692" max="7692" width="5.5703125" style="129" customWidth="1"/>
    <col min="7693" max="7693" width="5.85546875" style="129" customWidth="1"/>
    <col min="7694" max="7694" width="5.7109375" style="129" customWidth="1"/>
    <col min="7695" max="7695" width="4.85546875" style="129" customWidth="1"/>
    <col min="7696" max="7696" width="5" style="129" customWidth="1"/>
    <col min="7697" max="7936" width="9.140625" style="129"/>
    <col min="7937" max="7937" width="13.28515625" style="129" customWidth="1"/>
    <col min="7938" max="7938" width="4.7109375" style="129" customWidth="1"/>
    <col min="7939" max="7939" width="4.85546875" style="129" customWidth="1"/>
    <col min="7940" max="7940" width="5.140625" style="129" customWidth="1"/>
    <col min="7941" max="7941" width="4.5703125" style="129" customWidth="1"/>
    <col min="7942" max="7944" width="5.7109375" style="129" customWidth="1"/>
    <col min="7945" max="7945" width="5" style="129" customWidth="1"/>
    <col min="7946" max="7946" width="4.42578125" style="129" customWidth="1"/>
    <col min="7947" max="7947" width="5.28515625" style="129" customWidth="1"/>
    <col min="7948" max="7948" width="5.5703125" style="129" customWidth="1"/>
    <col min="7949" max="7949" width="5.85546875" style="129" customWidth="1"/>
    <col min="7950" max="7950" width="5.7109375" style="129" customWidth="1"/>
    <col min="7951" max="7951" width="4.85546875" style="129" customWidth="1"/>
    <col min="7952" max="7952" width="5" style="129" customWidth="1"/>
    <col min="7953" max="8192" width="9.140625" style="129"/>
    <col min="8193" max="8193" width="13.28515625" style="129" customWidth="1"/>
    <col min="8194" max="8194" width="4.7109375" style="129" customWidth="1"/>
    <col min="8195" max="8195" width="4.85546875" style="129" customWidth="1"/>
    <col min="8196" max="8196" width="5.140625" style="129" customWidth="1"/>
    <col min="8197" max="8197" width="4.5703125" style="129" customWidth="1"/>
    <col min="8198" max="8200" width="5.7109375" style="129" customWidth="1"/>
    <col min="8201" max="8201" width="5" style="129" customWidth="1"/>
    <col min="8202" max="8202" width="4.42578125" style="129" customWidth="1"/>
    <col min="8203" max="8203" width="5.28515625" style="129" customWidth="1"/>
    <col min="8204" max="8204" width="5.5703125" style="129" customWidth="1"/>
    <col min="8205" max="8205" width="5.85546875" style="129" customWidth="1"/>
    <col min="8206" max="8206" width="5.7109375" style="129" customWidth="1"/>
    <col min="8207" max="8207" width="4.85546875" style="129" customWidth="1"/>
    <col min="8208" max="8208" width="5" style="129" customWidth="1"/>
    <col min="8209" max="8448" width="9.140625" style="129"/>
    <col min="8449" max="8449" width="13.28515625" style="129" customWidth="1"/>
    <col min="8450" max="8450" width="4.7109375" style="129" customWidth="1"/>
    <col min="8451" max="8451" width="4.85546875" style="129" customWidth="1"/>
    <col min="8452" max="8452" width="5.140625" style="129" customWidth="1"/>
    <col min="8453" max="8453" width="4.5703125" style="129" customWidth="1"/>
    <col min="8454" max="8456" width="5.7109375" style="129" customWidth="1"/>
    <col min="8457" max="8457" width="5" style="129" customWidth="1"/>
    <col min="8458" max="8458" width="4.42578125" style="129" customWidth="1"/>
    <col min="8459" max="8459" width="5.28515625" style="129" customWidth="1"/>
    <col min="8460" max="8460" width="5.5703125" style="129" customWidth="1"/>
    <col min="8461" max="8461" width="5.85546875" style="129" customWidth="1"/>
    <col min="8462" max="8462" width="5.7109375" style="129" customWidth="1"/>
    <col min="8463" max="8463" width="4.85546875" style="129" customWidth="1"/>
    <col min="8464" max="8464" width="5" style="129" customWidth="1"/>
    <col min="8465" max="8704" width="9.140625" style="129"/>
    <col min="8705" max="8705" width="13.28515625" style="129" customWidth="1"/>
    <col min="8706" max="8706" width="4.7109375" style="129" customWidth="1"/>
    <col min="8707" max="8707" width="4.85546875" style="129" customWidth="1"/>
    <col min="8708" max="8708" width="5.140625" style="129" customWidth="1"/>
    <col min="8709" max="8709" width="4.5703125" style="129" customWidth="1"/>
    <col min="8710" max="8712" width="5.7109375" style="129" customWidth="1"/>
    <col min="8713" max="8713" width="5" style="129" customWidth="1"/>
    <col min="8714" max="8714" width="4.42578125" style="129" customWidth="1"/>
    <col min="8715" max="8715" width="5.28515625" style="129" customWidth="1"/>
    <col min="8716" max="8716" width="5.5703125" style="129" customWidth="1"/>
    <col min="8717" max="8717" width="5.85546875" style="129" customWidth="1"/>
    <col min="8718" max="8718" width="5.7109375" style="129" customWidth="1"/>
    <col min="8719" max="8719" width="4.85546875" style="129" customWidth="1"/>
    <col min="8720" max="8720" width="5" style="129" customWidth="1"/>
    <col min="8721" max="8960" width="9.140625" style="129"/>
    <col min="8961" max="8961" width="13.28515625" style="129" customWidth="1"/>
    <col min="8962" max="8962" width="4.7109375" style="129" customWidth="1"/>
    <col min="8963" max="8963" width="4.85546875" style="129" customWidth="1"/>
    <col min="8964" max="8964" width="5.140625" style="129" customWidth="1"/>
    <col min="8965" max="8965" width="4.5703125" style="129" customWidth="1"/>
    <col min="8966" max="8968" width="5.7109375" style="129" customWidth="1"/>
    <col min="8969" max="8969" width="5" style="129" customWidth="1"/>
    <col min="8970" max="8970" width="4.42578125" style="129" customWidth="1"/>
    <col min="8971" max="8971" width="5.28515625" style="129" customWidth="1"/>
    <col min="8972" max="8972" width="5.5703125" style="129" customWidth="1"/>
    <col min="8973" max="8973" width="5.85546875" style="129" customWidth="1"/>
    <col min="8974" max="8974" width="5.7109375" style="129" customWidth="1"/>
    <col min="8975" max="8975" width="4.85546875" style="129" customWidth="1"/>
    <col min="8976" max="8976" width="5" style="129" customWidth="1"/>
    <col min="8977" max="9216" width="9.140625" style="129"/>
    <col min="9217" max="9217" width="13.28515625" style="129" customWidth="1"/>
    <col min="9218" max="9218" width="4.7109375" style="129" customWidth="1"/>
    <col min="9219" max="9219" width="4.85546875" style="129" customWidth="1"/>
    <col min="9220" max="9220" width="5.140625" style="129" customWidth="1"/>
    <col min="9221" max="9221" width="4.5703125" style="129" customWidth="1"/>
    <col min="9222" max="9224" width="5.7109375" style="129" customWidth="1"/>
    <col min="9225" max="9225" width="5" style="129" customWidth="1"/>
    <col min="9226" max="9226" width="4.42578125" style="129" customWidth="1"/>
    <col min="9227" max="9227" width="5.28515625" style="129" customWidth="1"/>
    <col min="9228" max="9228" width="5.5703125" style="129" customWidth="1"/>
    <col min="9229" max="9229" width="5.85546875" style="129" customWidth="1"/>
    <col min="9230" max="9230" width="5.7109375" style="129" customWidth="1"/>
    <col min="9231" max="9231" width="4.85546875" style="129" customWidth="1"/>
    <col min="9232" max="9232" width="5" style="129" customWidth="1"/>
    <col min="9233" max="9472" width="9.140625" style="129"/>
    <col min="9473" max="9473" width="13.28515625" style="129" customWidth="1"/>
    <col min="9474" max="9474" width="4.7109375" style="129" customWidth="1"/>
    <col min="9475" max="9475" width="4.85546875" style="129" customWidth="1"/>
    <col min="9476" max="9476" width="5.140625" style="129" customWidth="1"/>
    <col min="9477" max="9477" width="4.5703125" style="129" customWidth="1"/>
    <col min="9478" max="9480" width="5.7109375" style="129" customWidth="1"/>
    <col min="9481" max="9481" width="5" style="129" customWidth="1"/>
    <col min="9482" max="9482" width="4.42578125" style="129" customWidth="1"/>
    <col min="9483" max="9483" width="5.28515625" style="129" customWidth="1"/>
    <col min="9484" max="9484" width="5.5703125" style="129" customWidth="1"/>
    <col min="9485" max="9485" width="5.85546875" style="129" customWidth="1"/>
    <col min="9486" max="9486" width="5.7109375" style="129" customWidth="1"/>
    <col min="9487" max="9487" width="4.85546875" style="129" customWidth="1"/>
    <col min="9488" max="9488" width="5" style="129" customWidth="1"/>
    <col min="9489" max="9728" width="9.140625" style="129"/>
    <col min="9729" max="9729" width="13.28515625" style="129" customWidth="1"/>
    <col min="9730" max="9730" width="4.7109375" style="129" customWidth="1"/>
    <col min="9731" max="9731" width="4.85546875" style="129" customWidth="1"/>
    <col min="9732" max="9732" width="5.140625" style="129" customWidth="1"/>
    <col min="9733" max="9733" width="4.5703125" style="129" customWidth="1"/>
    <col min="9734" max="9736" width="5.7109375" style="129" customWidth="1"/>
    <col min="9737" max="9737" width="5" style="129" customWidth="1"/>
    <col min="9738" max="9738" width="4.42578125" style="129" customWidth="1"/>
    <col min="9739" max="9739" width="5.28515625" style="129" customWidth="1"/>
    <col min="9740" max="9740" width="5.5703125" style="129" customWidth="1"/>
    <col min="9741" max="9741" width="5.85546875" style="129" customWidth="1"/>
    <col min="9742" max="9742" width="5.7109375" style="129" customWidth="1"/>
    <col min="9743" max="9743" width="4.85546875" style="129" customWidth="1"/>
    <col min="9744" max="9744" width="5" style="129" customWidth="1"/>
    <col min="9745" max="9984" width="9.140625" style="129"/>
    <col min="9985" max="9985" width="13.28515625" style="129" customWidth="1"/>
    <col min="9986" max="9986" width="4.7109375" style="129" customWidth="1"/>
    <col min="9987" max="9987" width="4.85546875" style="129" customWidth="1"/>
    <col min="9988" max="9988" width="5.140625" style="129" customWidth="1"/>
    <col min="9989" max="9989" width="4.5703125" style="129" customWidth="1"/>
    <col min="9990" max="9992" width="5.7109375" style="129" customWidth="1"/>
    <col min="9993" max="9993" width="5" style="129" customWidth="1"/>
    <col min="9994" max="9994" width="4.42578125" style="129" customWidth="1"/>
    <col min="9995" max="9995" width="5.28515625" style="129" customWidth="1"/>
    <col min="9996" max="9996" width="5.5703125" style="129" customWidth="1"/>
    <col min="9997" max="9997" width="5.85546875" style="129" customWidth="1"/>
    <col min="9998" max="9998" width="5.7109375" style="129" customWidth="1"/>
    <col min="9999" max="9999" width="4.85546875" style="129" customWidth="1"/>
    <col min="10000" max="10000" width="5" style="129" customWidth="1"/>
    <col min="10001" max="10240" width="9.140625" style="129"/>
    <col min="10241" max="10241" width="13.28515625" style="129" customWidth="1"/>
    <col min="10242" max="10242" width="4.7109375" style="129" customWidth="1"/>
    <col min="10243" max="10243" width="4.85546875" style="129" customWidth="1"/>
    <col min="10244" max="10244" width="5.140625" style="129" customWidth="1"/>
    <col min="10245" max="10245" width="4.5703125" style="129" customWidth="1"/>
    <col min="10246" max="10248" width="5.7109375" style="129" customWidth="1"/>
    <col min="10249" max="10249" width="5" style="129" customWidth="1"/>
    <col min="10250" max="10250" width="4.42578125" style="129" customWidth="1"/>
    <col min="10251" max="10251" width="5.28515625" style="129" customWidth="1"/>
    <col min="10252" max="10252" width="5.5703125" style="129" customWidth="1"/>
    <col min="10253" max="10253" width="5.85546875" style="129" customWidth="1"/>
    <col min="10254" max="10254" width="5.7109375" style="129" customWidth="1"/>
    <col min="10255" max="10255" width="4.85546875" style="129" customWidth="1"/>
    <col min="10256" max="10256" width="5" style="129" customWidth="1"/>
    <col min="10257" max="10496" width="9.140625" style="129"/>
    <col min="10497" max="10497" width="13.28515625" style="129" customWidth="1"/>
    <col min="10498" max="10498" width="4.7109375" style="129" customWidth="1"/>
    <col min="10499" max="10499" width="4.85546875" style="129" customWidth="1"/>
    <col min="10500" max="10500" width="5.140625" style="129" customWidth="1"/>
    <col min="10501" max="10501" width="4.5703125" style="129" customWidth="1"/>
    <col min="10502" max="10504" width="5.7109375" style="129" customWidth="1"/>
    <col min="10505" max="10505" width="5" style="129" customWidth="1"/>
    <col min="10506" max="10506" width="4.42578125" style="129" customWidth="1"/>
    <col min="10507" max="10507" width="5.28515625" style="129" customWidth="1"/>
    <col min="10508" max="10508" width="5.5703125" style="129" customWidth="1"/>
    <col min="10509" max="10509" width="5.85546875" style="129" customWidth="1"/>
    <col min="10510" max="10510" width="5.7109375" style="129" customWidth="1"/>
    <col min="10511" max="10511" width="4.85546875" style="129" customWidth="1"/>
    <col min="10512" max="10512" width="5" style="129" customWidth="1"/>
    <col min="10513" max="10752" width="9.140625" style="129"/>
    <col min="10753" max="10753" width="13.28515625" style="129" customWidth="1"/>
    <col min="10754" max="10754" width="4.7109375" style="129" customWidth="1"/>
    <col min="10755" max="10755" width="4.85546875" style="129" customWidth="1"/>
    <col min="10756" max="10756" width="5.140625" style="129" customWidth="1"/>
    <col min="10757" max="10757" width="4.5703125" style="129" customWidth="1"/>
    <col min="10758" max="10760" width="5.7109375" style="129" customWidth="1"/>
    <col min="10761" max="10761" width="5" style="129" customWidth="1"/>
    <col min="10762" max="10762" width="4.42578125" style="129" customWidth="1"/>
    <col min="10763" max="10763" width="5.28515625" style="129" customWidth="1"/>
    <col min="10764" max="10764" width="5.5703125" style="129" customWidth="1"/>
    <col min="10765" max="10765" width="5.85546875" style="129" customWidth="1"/>
    <col min="10766" max="10766" width="5.7109375" style="129" customWidth="1"/>
    <col min="10767" max="10767" width="4.85546875" style="129" customWidth="1"/>
    <col min="10768" max="10768" width="5" style="129" customWidth="1"/>
    <col min="10769" max="11008" width="9.140625" style="129"/>
    <col min="11009" max="11009" width="13.28515625" style="129" customWidth="1"/>
    <col min="11010" max="11010" width="4.7109375" style="129" customWidth="1"/>
    <col min="11011" max="11011" width="4.85546875" style="129" customWidth="1"/>
    <col min="11012" max="11012" width="5.140625" style="129" customWidth="1"/>
    <col min="11013" max="11013" width="4.5703125" style="129" customWidth="1"/>
    <col min="11014" max="11016" width="5.7109375" style="129" customWidth="1"/>
    <col min="11017" max="11017" width="5" style="129" customWidth="1"/>
    <col min="11018" max="11018" width="4.42578125" style="129" customWidth="1"/>
    <col min="11019" max="11019" width="5.28515625" style="129" customWidth="1"/>
    <col min="11020" max="11020" width="5.5703125" style="129" customWidth="1"/>
    <col min="11021" max="11021" width="5.85546875" style="129" customWidth="1"/>
    <col min="11022" max="11022" width="5.7109375" style="129" customWidth="1"/>
    <col min="11023" max="11023" width="4.85546875" style="129" customWidth="1"/>
    <col min="11024" max="11024" width="5" style="129" customWidth="1"/>
    <col min="11025" max="11264" width="9.140625" style="129"/>
    <col min="11265" max="11265" width="13.28515625" style="129" customWidth="1"/>
    <col min="11266" max="11266" width="4.7109375" style="129" customWidth="1"/>
    <col min="11267" max="11267" width="4.85546875" style="129" customWidth="1"/>
    <col min="11268" max="11268" width="5.140625" style="129" customWidth="1"/>
    <col min="11269" max="11269" width="4.5703125" style="129" customWidth="1"/>
    <col min="11270" max="11272" width="5.7109375" style="129" customWidth="1"/>
    <col min="11273" max="11273" width="5" style="129" customWidth="1"/>
    <col min="11274" max="11274" width="4.42578125" style="129" customWidth="1"/>
    <col min="11275" max="11275" width="5.28515625" style="129" customWidth="1"/>
    <col min="11276" max="11276" width="5.5703125" style="129" customWidth="1"/>
    <col min="11277" max="11277" width="5.85546875" style="129" customWidth="1"/>
    <col min="11278" max="11278" width="5.7109375" style="129" customWidth="1"/>
    <col min="11279" max="11279" width="4.85546875" style="129" customWidth="1"/>
    <col min="11280" max="11280" width="5" style="129" customWidth="1"/>
    <col min="11281" max="11520" width="9.140625" style="129"/>
    <col min="11521" max="11521" width="13.28515625" style="129" customWidth="1"/>
    <col min="11522" max="11522" width="4.7109375" style="129" customWidth="1"/>
    <col min="11523" max="11523" width="4.85546875" style="129" customWidth="1"/>
    <col min="11524" max="11524" width="5.140625" style="129" customWidth="1"/>
    <col min="11525" max="11525" width="4.5703125" style="129" customWidth="1"/>
    <col min="11526" max="11528" width="5.7109375" style="129" customWidth="1"/>
    <col min="11529" max="11529" width="5" style="129" customWidth="1"/>
    <col min="11530" max="11530" width="4.42578125" style="129" customWidth="1"/>
    <col min="11531" max="11531" width="5.28515625" style="129" customWidth="1"/>
    <col min="11532" max="11532" width="5.5703125" style="129" customWidth="1"/>
    <col min="11533" max="11533" width="5.85546875" style="129" customWidth="1"/>
    <col min="11534" max="11534" width="5.7109375" style="129" customWidth="1"/>
    <col min="11535" max="11535" width="4.85546875" style="129" customWidth="1"/>
    <col min="11536" max="11536" width="5" style="129" customWidth="1"/>
    <col min="11537" max="11776" width="9.140625" style="129"/>
    <col min="11777" max="11777" width="13.28515625" style="129" customWidth="1"/>
    <col min="11778" max="11778" width="4.7109375" style="129" customWidth="1"/>
    <col min="11779" max="11779" width="4.85546875" style="129" customWidth="1"/>
    <col min="11780" max="11780" width="5.140625" style="129" customWidth="1"/>
    <col min="11781" max="11781" width="4.5703125" style="129" customWidth="1"/>
    <col min="11782" max="11784" width="5.7109375" style="129" customWidth="1"/>
    <col min="11785" max="11785" width="5" style="129" customWidth="1"/>
    <col min="11786" max="11786" width="4.42578125" style="129" customWidth="1"/>
    <col min="11787" max="11787" width="5.28515625" style="129" customWidth="1"/>
    <col min="11788" max="11788" width="5.5703125" style="129" customWidth="1"/>
    <col min="11789" max="11789" width="5.85546875" style="129" customWidth="1"/>
    <col min="11790" max="11790" width="5.7109375" style="129" customWidth="1"/>
    <col min="11791" max="11791" width="4.85546875" style="129" customWidth="1"/>
    <col min="11792" max="11792" width="5" style="129" customWidth="1"/>
    <col min="11793" max="12032" width="9.140625" style="129"/>
    <col min="12033" max="12033" width="13.28515625" style="129" customWidth="1"/>
    <col min="12034" max="12034" width="4.7109375" style="129" customWidth="1"/>
    <col min="12035" max="12035" width="4.85546875" style="129" customWidth="1"/>
    <col min="12036" max="12036" width="5.140625" style="129" customWidth="1"/>
    <col min="12037" max="12037" width="4.5703125" style="129" customWidth="1"/>
    <col min="12038" max="12040" width="5.7109375" style="129" customWidth="1"/>
    <col min="12041" max="12041" width="5" style="129" customWidth="1"/>
    <col min="12042" max="12042" width="4.42578125" style="129" customWidth="1"/>
    <col min="12043" max="12043" width="5.28515625" style="129" customWidth="1"/>
    <col min="12044" max="12044" width="5.5703125" style="129" customWidth="1"/>
    <col min="12045" max="12045" width="5.85546875" style="129" customWidth="1"/>
    <col min="12046" max="12046" width="5.7109375" style="129" customWidth="1"/>
    <col min="12047" max="12047" width="4.85546875" style="129" customWidth="1"/>
    <col min="12048" max="12048" width="5" style="129" customWidth="1"/>
    <col min="12049" max="12288" width="9.140625" style="129"/>
    <col min="12289" max="12289" width="13.28515625" style="129" customWidth="1"/>
    <col min="12290" max="12290" width="4.7109375" style="129" customWidth="1"/>
    <col min="12291" max="12291" width="4.85546875" style="129" customWidth="1"/>
    <col min="12292" max="12292" width="5.140625" style="129" customWidth="1"/>
    <col min="12293" max="12293" width="4.5703125" style="129" customWidth="1"/>
    <col min="12294" max="12296" width="5.7109375" style="129" customWidth="1"/>
    <col min="12297" max="12297" width="5" style="129" customWidth="1"/>
    <col min="12298" max="12298" width="4.42578125" style="129" customWidth="1"/>
    <col min="12299" max="12299" width="5.28515625" style="129" customWidth="1"/>
    <col min="12300" max="12300" width="5.5703125" style="129" customWidth="1"/>
    <col min="12301" max="12301" width="5.85546875" style="129" customWidth="1"/>
    <col min="12302" max="12302" width="5.7109375" style="129" customWidth="1"/>
    <col min="12303" max="12303" width="4.85546875" style="129" customWidth="1"/>
    <col min="12304" max="12304" width="5" style="129" customWidth="1"/>
    <col min="12305" max="12544" width="9.140625" style="129"/>
    <col min="12545" max="12545" width="13.28515625" style="129" customWidth="1"/>
    <col min="12546" max="12546" width="4.7109375" style="129" customWidth="1"/>
    <col min="12547" max="12547" width="4.85546875" style="129" customWidth="1"/>
    <col min="12548" max="12548" width="5.140625" style="129" customWidth="1"/>
    <col min="12549" max="12549" width="4.5703125" style="129" customWidth="1"/>
    <col min="12550" max="12552" width="5.7109375" style="129" customWidth="1"/>
    <col min="12553" max="12553" width="5" style="129" customWidth="1"/>
    <col min="12554" max="12554" width="4.42578125" style="129" customWidth="1"/>
    <col min="12555" max="12555" width="5.28515625" style="129" customWidth="1"/>
    <col min="12556" max="12556" width="5.5703125" style="129" customWidth="1"/>
    <col min="12557" max="12557" width="5.85546875" style="129" customWidth="1"/>
    <col min="12558" max="12558" width="5.7109375" style="129" customWidth="1"/>
    <col min="12559" max="12559" width="4.85546875" style="129" customWidth="1"/>
    <col min="12560" max="12560" width="5" style="129" customWidth="1"/>
    <col min="12561" max="12800" width="9.140625" style="129"/>
    <col min="12801" max="12801" width="13.28515625" style="129" customWidth="1"/>
    <col min="12802" max="12802" width="4.7109375" style="129" customWidth="1"/>
    <col min="12803" max="12803" width="4.85546875" style="129" customWidth="1"/>
    <col min="12804" max="12804" width="5.140625" style="129" customWidth="1"/>
    <col min="12805" max="12805" width="4.5703125" style="129" customWidth="1"/>
    <col min="12806" max="12808" width="5.7109375" style="129" customWidth="1"/>
    <col min="12809" max="12809" width="5" style="129" customWidth="1"/>
    <col min="12810" max="12810" width="4.42578125" style="129" customWidth="1"/>
    <col min="12811" max="12811" width="5.28515625" style="129" customWidth="1"/>
    <col min="12812" max="12812" width="5.5703125" style="129" customWidth="1"/>
    <col min="12813" max="12813" width="5.85546875" style="129" customWidth="1"/>
    <col min="12814" max="12814" width="5.7109375" style="129" customWidth="1"/>
    <col min="12815" max="12815" width="4.85546875" style="129" customWidth="1"/>
    <col min="12816" max="12816" width="5" style="129" customWidth="1"/>
    <col min="12817" max="13056" width="9.140625" style="129"/>
    <col min="13057" max="13057" width="13.28515625" style="129" customWidth="1"/>
    <col min="13058" max="13058" width="4.7109375" style="129" customWidth="1"/>
    <col min="13059" max="13059" width="4.85546875" style="129" customWidth="1"/>
    <col min="13060" max="13060" width="5.140625" style="129" customWidth="1"/>
    <col min="13061" max="13061" width="4.5703125" style="129" customWidth="1"/>
    <col min="13062" max="13064" width="5.7109375" style="129" customWidth="1"/>
    <col min="13065" max="13065" width="5" style="129" customWidth="1"/>
    <col min="13066" max="13066" width="4.42578125" style="129" customWidth="1"/>
    <col min="13067" max="13067" width="5.28515625" style="129" customWidth="1"/>
    <col min="13068" max="13068" width="5.5703125" style="129" customWidth="1"/>
    <col min="13069" max="13069" width="5.85546875" style="129" customWidth="1"/>
    <col min="13070" max="13070" width="5.7109375" style="129" customWidth="1"/>
    <col min="13071" max="13071" width="4.85546875" style="129" customWidth="1"/>
    <col min="13072" max="13072" width="5" style="129" customWidth="1"/>
    <col min="13073" max="13312" width="9.140625" style="129"/>
    <col min="13313" max="13313" width="13.28515625" style="129" customWidth="1"/>
    <col min="13314" max="13314" width="4.7109375" style="129" customWidth="1"/>
    <col min="13315" max="13315" width="4.85546875" style="129" customWidth="1"/>
    <col min="13316" max="13316" width="5.140625" style="129" customWidth="1"/>
    <col min="13317" max="13317" width="4.5703125" style="129" customWidth="1"/>
    <col min="13318" max="13320" width="5.7109375" style="129" customWidth="1"/>
    <col min="13321" max="13321" width="5" style="129" customWidth="1"/>
    <col min="13322" max="13322" width="4.42578125" style="129" customWidth="1"/>
    <col min="13323" max="13323" width="5.28515625" style="129" customWidth="1"/>
    <col min="13324" max="13324" width="5.5703125" style="129" customWidth="1"/>
    <col min="13325" max="13325" width="5.85546875" style="129" customWidth="1"/>
    <col min="13326" max="13326" width="5.7109375" style="129" customWidth="1"/>
    <col min="13327" max="13327" width="4.85546875" style="129" customWidth="1"/>
    <col min="13328" max="13328" width="5" style="129" customWidth="1"/>
    <col min="13329" max="13568" width="9.140625" style="129"/>
    <col min="13569" max="13569" width="13.28515625" style="129" customWidth="1"/>
    <col min="13570" max="13570" width="4.7109375" style="129" customWidth="1"/>
    <col min="13571" max="13571" width="4.85546875" style="129" customWidth="1"/>
    <col min="13572" max="13572" width="5.140625" style="129" customWidth="1"/>
    <col min="13573" max="13573" width="4.5703125" style="129" customWidth="1"/>
    <col min="13574" max="13576" width="5.7109375" style="129" customWidth="1"/>
    <col min="13577" max="13577" width="5" style="129" customWidth="1"/>
    <col min="13578" max="13578" width="4.42578125" style="129" customWidth="1"/>
    <col min="13579" max="13579" width="5.28515625" style="129" customWidth="1"/>
    <col min="13580" max="13580" width="5.5703125" style="129" customWidth="1"/>
    <col min="13581" max="13581" width="5.85546875" style="129" customWidth="1"/>
    <col min="13582" max="13582" width="5.7109375" style="129" customWidth="1"/>
    <col min="13583" max="13583" width="4.85546875" style="129" customWidth="1"/>
    <col min="13584" max="13584" width="5" style="129" customWidth="1"/>
    <col min="13585" max="13824" width="9.140625" style="129"/>
    <col min="13825" max="13825" width="13.28515625" style="129" customWidth="1"/>
    <col min="13826" max="13826" width="4.7109375" style="129" customWidth="1"/>
    <col min="13827" max="13827" width="4.85546875" style="129" customWidth="1"/>
    <col min="13828" max="13828" width="5.140625" style="129" customWidth="1"/>
    <col min="13829" max="13829" width="4.5703125" style="129" customWidth="1"/>
    <col min="13830" max="13832" width="5.7109375" style="129" customWidth="1"/>
    <col min="13833" max="13833" width="5" style="129" customWidth="1"/>
    <col min="13834" max="13834" width="4.42578125" style="129" customWidth="1"/>
    <col min="13835" max="13835" width="5.28515625" style="129" customWidth="1"/>
    <col min="13836" max="13836" width="5.5703125" style="129" customWidth="1"/>
    <col min="13837" max="13837" width="5.85546875" style="129" customWidth="1"/>
    <col min="13838" max="13838" width="5.7109375" style="129" customWidth="1"/>
    <col min="13839" max="13839" width="4.85546875" style="129" customWidth="1"/>
    <col min="13840" max="13840" width="5" style="129" customWidth="1"/>
    <col min="13841" max="14080" width="9.140625" style="129"/>
    <col min="14081" max="14081" width="13.28515625" style="129" customWidth="1"/>
    <col min="14082" max="14082" width="4.7109375" style="129" customWidth="1"/>
    <col min="14083" max="14083" width="4.85546875" style="129" customWidth="1"/>
    <col min="14084" max="14084" width="5.140625" style="129" customWidth="1"/>
    <col min="14085" max="14085" width="4.5703125" style="129" customWidth="1"/>
    <col min="14086" max="14088" width="5.7109375" style="129" customWidth="1"/>
    <col min="14089" max="14089" width="5" style="129" customWidth="1"/>
    <col min="14090" max="14090" width="4.42578125" style="129" customWidth="1"/>
    <col min="14091" max="14091" width="5.28515625" style="129" customWidth="1"/>
    <col min="14092" max="14092" width="5.5703125" style="129" customWidth="1"/>
    <col min="14093" max="14093" width="5.85546875" style="129" customWidth="1"/>
    <col min="14094" max="14094" width="5.7109375" style="129" customWidth="1"/>
    <col min="14095" max="14095" width="4.85546875" style="129" customWidth="1"/>
    <col min="14096" max="14096" width="5" style="129" customWidth="1"/>
    <col min="14097" max="14336" width="9.140625" style="129"/>
    <col min="14337" max="14337" width="13.28515625" style="129" customWidth="1"/>
    <col min="14338" max="14338" width="4.7109375" style="129" customWidth="1"/>
    <col min="14339" max="14339" width="4.85546875" style="129" customWidth="1"/>
    <col min="14340" max="14340" width="5.140625" style="129" customWidth="1"/>
    <col min="14341" max="14341" width="4.5703125" style="129" customWidth="1"/>
    <col min="14342" max="14344" width="5.7109375" style="129" customWidth="1"/>
    <col min="14345" max="14345" width="5" style="129" customWidth="1"/>
    <col min="14346" max="14346" width="4.42578125" style="129" customWidth="1"/>
    <col min="14347" max="14347" width="5.28515625" style="129" customWidth="1"/>
    <col min="14348" max="14348" width="5.5703125" style="129" customWidth="1"/>
    <col min="14349" max="14349" width="5.85546875" style="129" customWidth="1"/>
    <col min="14350" max="14350" width="5.7109375" style="129" customWidth="1"/>
    <col min="14351" max="14351" width="4.85546875" style="129" customWidth="1"/>
    <col min="14352" max="14352" width="5" style="129" customWidth="1"/>
    <col min="14353" max="14592" width="9.140625" style="129"/>
    <col min="14593" max="14593" width="13.28515625" style="129" customWidth="1"/>
    <col min="14594" max="14594" width="4.7109375" style="129" customWidth="1"/>
    <col min="14595" max="14595" width="4.85546875" style="129" customWidth="1"/>
    <col min="14596" max="14596" width="5.140625" style="129" customWidth="1"/>
    <col min="14597" max="14597" width="4.5703125" style="129" customWidth="1"/>
    <col min="14598" max="14600" width="5.7109375" style="129" customWidth="1"/>
    <col min="14601" max="14601" width="5" style="129" customWidth="1"/>
    <col min="14602" max="14602" width="4.42578125" style="129" customWidth="1"/>
    <col min="14603" max="14603" width="5.28515625" style="129" customWidth="1"/>
    <col min="14604" max="14604" width="5.5703125" style="129" customWidth="1"/>
    <col min="14605" max="14605" width="5.85546875" style="129" customWidth="1"/>
    <col min="14606" max="14606" width="5.7109375" style="129" customWidth="1"/>
    <col min="14607" max="14607" width="4.85546875" style="129" customWidth="1"/>
    <col min="14608" max="14608" width="5" style="129" customWidth="1"/>
    <col min="14609" max="14848" width="9.140625" style="129"/>
    <col min="14849" max="14849" width="13.28515625" style="129" customWidth="1"/>
    <col min="14850" max="14850" width="4.7109375" style="129" customWidth="1"/>
    <col min="14851" max="14851" width="4.85546875" style="129" customWidth="1"/>
    <col min="14852" max="14852" width="5.140625" style="129" customWidth="1"/>
    <col min="14853" max="14853" width="4.5703125" style="129" customWidth="1"/>
    <col min="14854" max="14856" width="5.7109375" style="129" customWidth="1"/>
    <col min="14857" max="14857" width="5" style="129" customWidth="1"/>
    <col min="14858" max="14858" width="4.42578125" style="129" customWidth="1"/>
    <col min="14859" max="14859" width="5.28515625" style="129" customWidth="1"/>
    <col min="14860" max="14860" width="5.5703125" style="129" customWidth="1"/>
    <col min="14861" max="14861" width="5.85546875" style="129" customWidth="1"/>
    <col min="14862" max="14862" width="5.7109375" style="129" customWidth="1"/>
    <col min="14863" max="14863" width="4.85546875" style="129" customWidth="1"/>
    <col min="14864" max="14864" width="5" style="129" customWidth="1"/>
    <col min="14865" max="15104" width="9.140625" style="129"/>
    <col min="15105" max="15105" width="13.28515625" style="129" customWidth="1"/>
    <col min="15106" max="15106" width="4.7109375" style="129" customWidth="1"/>
    <col min="15107" max="15107" width="4.85546875" style="129" customWidth="1"/>
    <col min="15108" max="15108" width="5.140625" style="129" customWidth="1"/>
    <col min="15109" max="15109" width="4.5703125" style="129" customWidth="1"/>
    <col min="15110" max="15112" width="5.7109375" style="129" customWidth="1"/>
    <col min="15113" max="15113" width="5" style="129" customWidth="1"/>
    <col min="15114" max="15114" width="4.42578125" style="129" customWidth="1"/>
    <col min="15115" max="15115" width="5.28515625" style="129" customWidth="1"/>
    <col min="15116" max="15116" width="5.5703125" style="129" customWidth="1"/>
    <col min="15117" max="15117" width="5.85546875" style="129" customWidth="1"/>
    <col min="15118" max="15118" width="5.7109375" style="129" customWidth="1"/>
    <col min="15119" max="15119" width="4.85546875" style="129" customWidth="1"/>
    <col min="15120" max="15120" width="5" style="129" customWidth="1"/>
    <col min="15121" max="15360" width="9.140625" style="129"/>
    <col min="15361" max="15361" width="13.28515625" style="129" customWidth="1"/>
    <col min="15362" max="15362" width="4.7109375" style="129" customWidth="1"/>
    <col min="15363" max="15363" width="4.85546875" style="129" customWidth="1"/>
    <col min="15364" max="15364" width="5.140625" style="129" customWidth="1"/>
    <col min="15365" max="15365" width="4.5703125" style="129" customWidth="1"/>
    <col min="15366" max="15368" width="5.7109375" style="129" customWidth="1"/>
    <col min="15369" max="15369" width="5" style="129" customWidth="1"/>
    <col min="15370" max="15370" width="4.42578125" style="129" customWidth="1"/>
    <col min="15371" max="15371" width="5.28515625" style="129" customWidth="1"/>
    <col min="15372" max="15372" width="5.5703125" style="129" customWidth="1"/>
    <col min="15373" max="15373" width="5.85546875" style="129" customWidth="1"/>
    <col min="15374" max="15374" width="5.7109375" style="129" customWidth="1"/>
    <col min="15375" max="15375" width="4.85546875" style="129" customWidth="1"/>
    <col min="15376" max="15376" width="5" style="129" customWidth="1"/>
    <col min="15377" max="15616" width="9.140625" style="129"/>
    <col min="15617" max="15617" width="13.28515625" style="129" customWidth="1"/>
    <col min="15618" max="15618" width="4.7109375" style="129" customWidth="1"/>
    <col min="15619" max="15619" width="4.85546875" style="129" customWidth="1"/>
    <col min="15620" max="15620" width="5.140625" style="129" customWidth="1"/>
    <col min="15621" max="15621" width="4.5703125" style="129" customWidth="1"/>
    <col min="15622" max="15624" width="5.7109375" style="129" customWidth="1"/>
    <col min="15625" max="15625" width="5" style="129" customWidth="1"/>
    <col min="15626" max="15626" width="4.42578125" style="129" customWidth="1"/>
    <col min="15627" max="15627" width="5.28515625" style="129" customWidth="1"/>
    <col min="15628" max="15628" width="5.5703125" style="129" customWidth="1"/>
    <col min="15629" max="15629" width="5.85546875" style="129" customWidth="1"/>
    <col min="15630" max="15630" width="5.7109375" style="129" customWidth="1"/>
    <col min="15631" max="15631" width="4.85546875" style="129" customWidth="1"/>
    <col min="15632" max="15632" width="5" style="129" customWidth="1"/>
    <col min="15633" max="15872" width="9.140625" style="129"/>
    <col min="15873" max="15873" width="13.28515625" style="129" customWidth="1"/>
    <col min="15874" max="15874" width="4.7109375" style="129" customWidth="1"/>
    <col min="15875" max="15875" width="4.85546875" style="129" customWidth="1"/>
    <col min="15876" max="15876" width="5.140625" style="129" customWidth="1"/>
    <col min="15877" max="15877" width="4.5703125" style="129" customWidth="1"/>
    <col min="15878" max="15880" width="5.7109375" style="129" customWidth="1"/>
    <col min="15881" max="15881" width="5" style="129" customWidth="1"/>
    <col min="15882" max="15882" width="4.42578125" style="129" customWidth="1"/>
    <col min="15883" max="15883" width="5.28515625" style="129" customWidth="1"/>
    <col min="15884" max="15884" width="5.5703125" style="129" customWidth="1"/>
    <col min="15885" max="15885" width="5.85546875" style="129" customWidth="1"/>
    <col min="15886" max="15886" width="5.7109375" style="129" customWidth="1"/>
    <col min="15887" max="15887" width="4.85546875" style="129" customWidth="1"/>
    <col min="15888" max="15888" width="5" style="129" customWidth="1"/>
    <col min="15889" max="16128" width="9.140625" style="129"/>
    <col min="16129" max="16129" width="13.28515625" style="129" customWidth="1"/>
    <col min="16130" max="16130" width="4.7109375" style="129" customWidth="1"/>
    <col min="16131" max="16131" width="4.85546875" style="129" customWidth="1"/>
    <col min="16132" max="16132" width="5.140625" style="129" customWidth="1"/>
    <col min="16133" max="16133" width="4.5703125" style="129" customWidth="1"/>
    <col min="16134" max="16136" width="5.7109375" style="129" customWidth="1"/>
    <col min="16137" max="16137" width="5" style="129" customWidth="1"/>
    <col min="16138" max="16138" width="4.42578125" style="129" customWidth="1"/>
    <col min="16139" max="16139" width="5.28515625" style="129" customWidth="1"/>
    <col min="16140" max="16140" width="5.5703125" style="129" customWidth="1"/>
    <col min="16141" max="16141" width="5.85546875" style="129" customWidth="1"/>
    <col min="16142" max="16142" width="5.7109375" style="129" customWidth="1"/>
    <col min="16143" max="16143" width="4.85546875" style="129" customWidth="1"/>
    <col min="16144" max="16144" width="5" style="129" customWidth="1"/>
    <col min="16145" max="16384" width="9.140625" style="129"/>
  </cols>
  <sheetData>
    <row r="1" spans="1:16" ht="20.25">
      <c r="A1" s="557" t="s">
        <v>273</v>
      </c>
      <c r="B1" s="557"/>
      <c r="C1" s="557"/>
      <c r="D1" s="557"/>
      <c r="E1" s="557"/>
      <c r="F1" s="557"/>
      <c r="G1" s="557"/>
      <c r="H1" s="557"/>
      <c r="I1" s="557"/>
      <c r="J1" s="557"/>
      <c r="K1" s="557"/>
      <c r="L1" s="557"/>
      <c r="M1" s="557"/>
      <c r="N1" s="557"/>
      <c r="O1" s="557"/>
      <c r="P1" s="557"/>
    </row>
    <row r="2" spans="1:16" ht="18">
      <c r="A2" s="558" t="s">
        <v>274</v>
      </c>
      <c r="B2" s="558"/>
      <c r="C2" s="558"/>
      <c r="D2" s="558"/>
      <c r="E2" s="558"/>
      <c r="F2" s="558"/>
      <c r="G2" s="558"/>
      <c r="H2" s="558"/>
      <c r="I2" s="558"/>
      <c r="J2" s="558"/>
      <c r="K2" s="558"/>
      <c r="L2" s="558"/>
      <c r="M2" s="558"/>
      <c r="N2" s="558"/>
      <c r="O2" s="558"/>
      <c r="P2" s="558"/>
    </row>
    <row r="3" spans="1:16" ht="15" customHeight="1">
      <c r="A3" s="129" t="s">
        <v>275</v>
      </c>
      <c r="B3" s="128">
        <f>'Intrest F47front'!T9</f>
        <v>0</v>
      </c>
      <c r="C3" s="128" t="str">
        <f>'Intrest F47front'!U9</f>
        <v>6</v>
      </c>
      <c r="D3" s="128" t="str">
        <f>'Intrest F47front'!V9</f>
        <v>1</v>
      </c>
      <c r="E3" s="128" t="str">
        <f>'Intrest F47front'!W9</f>
        <v>3</v>
      </c>
      <c r="K3" s="559" t="s">
        <v>276</v>
      </c>
      <c r="L3" s="560"/>
      <c r="M3" s="560"/>
      <c r="N3" s="560"/>
      <c r="O3" s="561"/>
    </row>
    <row r="4" spans="1:16" ht="8.25" customHeight="1">
      <c r="K4" s="562"/>
      <c r="L4" s="563"/>
      <c r="M4" s="563"/>
      <c r="N4" s="563"/>
      <c r="O4" s="564"/>
    </row>
    <row r="5" spans="1:16" ht="18" customHeight="1">
      <c r="A5" s="129" t="s">
        <v>277</v>
      </c>
      <c r="B5" s="568" t="str">
        <f>"S.T.O."&amp;Data!G14</f>
        <v>S.T.O.Rajupalem</v>
      </c>
      <c r="C5" s="568"/>
      <c r="D5" s="568"/>
      <c r="E5" s="568"/>
      <c r="F5" s="568"/>
      <c r="K5" s="562"/>
      <c r="L5" s="563"/>
      <c r="M5" s="563"/>
      <c r="N5" s="563"/>
      <c r="O5" s="564"/>
    </row>
    <row r="6" spans="1:16" ht="9" customHeight="1">
      <c r="K6" s="565"/>
      <c r="L6" s="566"/>
      <c r="M6" s="566"/>
      <c r="N6" s="566"/>
      <c r="O6" s="567"/>
    </row>
    <row r="7" spans="1:16" ht="14.25" customHeight="1">
      <c r="A7" s="129" t="s">
        <v>278</v>
      </c>
      <c r="B7" s="569" t="str">
        <f>'Intrest F47front'!S11</f>
        <v>06130308003</v>
      </c>
      <c r="C7" s="570"/>
      <c r="D7" s="570"/>
      <c r="E7" s="570"/>
    </row>
    <row r="8" spans="1:16" ht="6" customHeight="1"/>
    <row r="9" spans="1:16" ht="18.75" customHeight="1">
      <c r="A9" s="129" t="s">
        <v>279</v>
      </c>
      <c r="C9" s="571" t="str">
        <f>'Intrest F47front'!S13</f>
        <v>HEADMASTER</v>
      </c>
      <c r="D9" s="571"/>
      <c r="E9" s="571"/>
      <c r="F9" s="571"/>
      <c r="G9" s="571"/>
      <c r="H9" s="129" t="s">
        <v>280</v>
      </c>
      <c r="J9" s="92" t="str">
        <f>'Intrest F47front'!AC13</f>
        <v>Z.P.H.S,BELLAMKONDA,</v>
      </c>
    </row>
    <row r="11" spans="1:16">
      <c r="A11" s="129" t="s">
        <v>281</v>
      </c>
      <c r="C11" s="570" t="str">
        <f>'Intrest F47front'!S15</f>
        <v>0489</v>
      </c>
      <c r="D11" s="570"/>
      <c r="E11" s="570"/>
    </row>
    <row r="12" spans="1:16">
      <c r="C12" s="127"/>
      <c r="D12" s="127"/>
      <c r="E12" s="127"/>
    </row>
    <row r="13" spans="1:16" ht="14.25" customHeight="1">
      <c r="A13" s="129" t="s">
        <v>282</v>
      </c>
      <c r="C13" s="128">
        <f>'Intrest F47front'!S21</f>
        <v>2</v>
      </c>
      <c r="D13" s="128">
        <f>'Intrest F47front'!T21</f>
        <v>0</v>
      </c>
      <c r="E13" s="128">
        <f>'Intrest F47front'!U21</f>
        <v>4</v>
      </c>
      <c r="F13" s="128">
        <f>'Intrest F47front'!V21</f>
        <v>9</v>
      </c>
      <c r="G13" s="127"/>
      <c r="H13" s="128">
        <f>'Intrest F47front'!S22</f>
        <v>0</v>
      </c>
      <c r="I13" s="128">
        <f>'Intrest F47front'!T22</f>
        <v>3</v>
      </c>
      <c r="J13" s="127"/>
      <c r="K13" s="128">
        <f>'Intrest F47front'!S23</f>
        <v>1</v>
      </c>
      <c r="L13" s="128">
        <f>'Intrest F47front'!T23</f>
        <v>0</v>
      </c>
      <c r="M13" s="128">
        <f>'Intrest F47front'!U23</f>
        <v>4</v>
      </c>
      <c r="N13" s="127"/>
      <c r="O13" s="128" t="str">
        <f>'Intrest F47front'!S24</f>
        <v>-</v>
      </c>
      <c r="P13" s="128" t="str">
        <f>'Intrest F47front'!T24</f>
        <v>-</v>
      </c>
    </row>
    <row r="14" spans="1:16">
      <c r="C14" s="556" t="s">
        <v>283</v>
      </c>
      <c r="D14" s="556"/>
      <c r="E14" s="556"/>
      <c r="F14" s="556"/>
      <c r="H14" s="556" t="s">
        <v>284</v>
      </c>
      <c r="I14" s="556"/>
      <c r="K14" s="556" t="s">
        <v>285</v>
      </c>
      <c r="L14" s="556"/>
      <c r="M14" s="556"/>
      <c r="O14" s="556" t="s">
        <v>286</v>
      </c>
      <c r="P14" s="556"/>
    </row>
    <row r="15" spans="1:16" ht="6" customHeight="1"/>
    <row r="16" spans="1:16" ht="13.5" customHeight="1">
      <c r="C16" s="128">
        <f>'Intrest F47front'!S25</f>
        <v>0</v>
      </c>
      <c r="D16" s="128">
        <f>'Intrest F47front'!T25</f>
        <v>8</v>
      </c>
      <c r="E16" s="127"/>
      <c r="F16" s="128">
        <f>'Intrest F47front'!S26</f>
        <v>4</v>
      </c>
      <c r="G16" s="128">
        <f>'Intrest F47front'!T26</f>
        <v>5</v>
      </c>
      <c r="H16" s="128">
        <f>'Intrest F47front'!U26</f>
        <v>0</v>
      </c>
      <c r="I16" s="127"/>
      <c r="J16" s="127"/>
      <c r="K16" s="128" t="str">
        <f>'Intrest F47front'!S27</f>
        <v>-</v>
      </c>
      <c r="L16" s="128" t="str">
        <f>'Intrest F47front'!T27</f>
        <v>-</v>
      </c>
      <c r="M16" s="128" t="str">
        <f>'Intrest F47front'!U27</f>
        <v>-</v>
      </c>
    </row>
    <row r="17" spans="1:16">
      <c r="C17" s="556" t="s">
        <v>287</v>
      </c>
      <c r="D17" s="556"/>
      <c r="F17" s="556" t="s">
        <v>288</v>
      </c>
      <c r="G17" s="556"/>
      <c r="H17" s="556"/>
      <c r="K17" s="556" t="s">
        <v>289</v>
      </c>
      <c r="L17" s="556"/>
      <c r="M17" s="556"/>
    </row>
    <row r="18" spans="1:16" ht="5.25" customHeight="1"/>
    <row r="19" spans="1:16">
      <c r="A19" s="129" t="s">
        <v>290</v>
      </c>
      <c r="B19" s="573" t="str">
        <f>'Intrest F47front'!S28</f>
        <v>N</v>
      </c>
      <c r="C19" s="129" t="s">
        <v>291</v>
      </c>
      <c r="F19" s="573" t="str">
        <f>'Intrest F47front'!X28</f>
        <v>V</v>
      </c>
      <c r="G19" s="129" t="s">
        <v>292</v>
      </c>
      <c r="K19" s="575"/>
      <c r="L19" s="573"/>
      <c r="M19" s="573"/>
      <c r="N19" s="575"/>
    </row>
    <row r="20" spans="1:16">
      <c r="A20" s="129" t="s">
        <v>293</v>
      </c>
      <c r="B20" s="574"/>
      <c r="C20" s="129" t="s">
        <v>294</v>
      </c>
      <c r="F20" s="574"/>
      <c r="G20" s="129" t="s">
        <v>295</v>
      </c>
      <c r="K20" s="575"/>
      <c r="L20" s="574"/>
      <c r="M20" s="574"/>
      <c r="N20" s="575"/>
    </row>
    <row r="21" spans="1:16" ht="15" customHeight="1">
      <c r="A21" s="94" t="s">
        <v>296</v>
      </c>
      <c r="B21" s="578">
        <f>'Intrest F47front'!U40</f>
        <v>71249</v>
      </c>
      <c r="C21" s="578"/>
      <c r="D21" s="578"/>
      <c r="E21" s="95" t="s">
        <v>297</v>
      </c>
      <c r="H21" s="576">
        <f>'Intrest F47front'!U41</f>
        <v>0</v>
      </c>
      <c r="I21" s="576"/>
      <c r="J21" s="94" t="s">
        <v>298</v>
      </c>
      <c r="L21" s="579">
        <f>'Intrest F47front'!E18</f>
        <v>71249</v>
      </c>
      <c r="M21" s="579"/>
      <c r="N21" s="579"/>
    </row>
    <row r="22" spans="1:16" ht="13.5" customHeight="1">
      <c r="A22" s="94" t="s">
        <v>299</v>
      </c>
      <c r="B22" s="96" t="str">
        <f>'Intrest F47front'!H17</f>
        <v xml:space="preserve"> Rupees Seventy one Thousand Two Hundred and Forty nine Only</v>
      </c>
    </row>
    <row r="23" spans="1:16" ht="13.5" customHeight="1">
      <c r="A23" s="96" t="s">
        <v>300</v>
      </c>
    </row>
    <row r="24" spans="1:16" ht="6.75" customHeight="1"/>
    <row r="25" spans="1:16" ht="22.5" customHeight="1">
      <c r="A25" s="94" t="s">
        <v>301</v>
      </c>
      <c r="C25" s="577"/>
      <c r="D25" s="577"/>
      <c r="E25" s="577"/>
      <c r="F25" s="577"/>
      <c r="G25" s="577"/>
      <c r="H25" s="577"/>
      <c r="I25" s="94" t="s">
        <v>3</v>
      </c>
      <c r="L25" s="577"/>
      <c r="M25" s="577"/>
      <c r="N25" s="577"/>
      <c r="O25" s="577"/>
      <c r="P25" s="577"/>
    </row>
    <row r="26" spans="1:16">
      <c r="A26" s="572" t="s">
        <v>302</v>
      </c>
      <c r="B26" s="572"/>
      <c r="C26" s="572"/>
      <c r="D26" s="572"/>
      <c r="E26" s="572"/>
      <c r="F26" s="572"/>
      <c r="G26" s="572"/>
      <c r="H26" s="572"/>
      <c r="I26" s="572"/>
      <c r="J26" s="572"/>
      <c r="K26" s="572"/>
      <c r="L26" s="572"/>
      <c r="M26" s="572"/>
      <c r="N26" s="572"/>
      <c r="O26" s="572"/>
      <c r="P26" s="572"/>
    </row>
    <row r="28" spans="1:16">
      <c r="A28" s="129" t="s">
        <v>303</v>
      </c>
      <c r="D28" s="97" t="s">
        <v>304</v>
      </c>
      <c r="E28" s="98"/>
      <c r="F28" s="98"/>
      <c r="G28" s="98"/>
      <c r="H28" s="98"/>
      <c r="I28" s="98"/>
      <c r="J28" s="98"/>
      <c r="K28" s="98"/>
      <c r="L28" s="98"/>
      <c r="M28" s="98"/>
      <c r="N28" s="98"/>
      <c r="O28" s="98"/>
    </row>
    <row r="29" spans="1:16">
      <c r="A29" s="94" t="s">
        <v>305</v>
      </c>
      <c r="D29" s="97"/>
    </row>
    <row r="30" spans="1:16" ht="19.5" customHeight="1">
      <c r="D30" s="97" t="s">
        <v>306</v>
      </c>
      <c r="E30" s="98"/>
      <c r="F30" s="98"/>
      <c r="G30" s="98"/>
      <c r="H30" s="98"/>
      <c r="I30" s="98"/>
      <c r="J30" s="98"/>
      <c r="K30" s="98"/>
      <c r="L30" s="98"/>
      <c r="M30" s="98"/>
      <c r="N30" s="98"/>
      <c r="O30" s="98"/>
    </row>
    <row r="31" spans="1:16" ht="25.5" customHeight="1"/>
    <row r="32" spans="1:16">
      <c r="A32" s="129" t="s">
        <v>307</v>
      </c>
      <c r="E32" s="572" t="s">
        <v>308</v>
      </c>
      <c r="F32" s="572"/>
      <c r="G32" s="572"/>
      <c r="H32" s="572"/>
      <c r="L32" s="129" t="s">
        <v>309</v>
      </c>
    </row>
    <row r="34" spans="1:16">
      <c r="E34" s="572" t="s">
        <v>307</v>
      </c>
      <c r="F34" s="572"/>
      <c r="G34" s="572"/>
      <c r="H34" s="572"/>
    </row>
    <row r="38" spans="1:16" ht="31.5" customHeight="1">
      <c r="A38" s="98"/>
      <c r="B38" s="98"/>
      <c r="C38" s="98"/>
      <c r="D38" s="98"/>
      <c r="E38" s="98"/>
      <c r="F38" s="98"/>
      <c r="G38" s="98"/>
      <c r="H38" s="98"/>
      <c r="I38" s="98"/>
      <c r="J38" s="98"/>
      <c r="K38" s="98"/>
      <c r="L38" s="98"/>
      <c r="M38" s="98"/>
      <c r="N38" s="98"/>
      <c r="O38" s="98"/>
      <c r="P38" s="98"/>
    </row>
    <row r="40" spans="1:16" ht="15.75">
      <c r="A40" s="582" t="s">
        <v>310</v>
      </c>
      <c r="B40" s="582"/>
      <c r="C40" s="582"/>
      <c r="D40" s="582"/>
      <c r="E40" s="582"/>
      <c r="F40" s="582"/>
      <c r="G40" s="582"/>
      <c r="H40" s="582"/>
      <c r="I40" s="582"/>
      <c r="J40" s="582"/>
      <c r="K40" s="582"/>
      <c r="L40" s="582"/>
      <c r="M40" s="582"/>
      <c r="N40" s="582"/>
      <c r="O40" s="582"/>
      <c r="P40" s="582"/>
    </row>
    <row r="41" spans="1:16" ht="14.25">
      <c r="A41" s="583" t="s">
        <v>311</v>
      </c>
      <c r="B41" s="583"/>
      <c r="C41" s="583"/>
      <c r="D41" s="583"/>
      <c r="E41" s="583"/>
      <c r="F41" s="583"/>
      <c r="G41" s="583"/>
      <c r="H41" s="583"/>
      <c r="I41" s="583"/>
      <c r="J41" s="583"/>
      <c r="K41" s="583"/>
      <c r="L41" s="583"/>
      <c r="M41" s="583"/>
      <c r="N41" s="583"/>
      <c r="O41" s="583"/>
      <c r="P41" s="583"/>
    </row>
    <row r="42" spans="1:16" ht="14.25">
      <c r="A42" s="583" t="s">
        <v>312</v>
      </c>
      <c r="B42" s="583"/>
      <c r="C42" s="583"/>
      <c r="D42" s="583"/>
      <c r="E42" s="583"/>
      <c r="F42" s="583"/>
      <c r="G42" s="583"/>
      <c r="H42" s="583"/>
      <c r="I42" s="583"/>
      <c r="J42" s="583"/>
      <c r="K42" s="583"/>
      <c r="L42" s="583"/>
      <c r="M42" s="583"/>
      <c r="N42" s="583"/>
      <c r="O42" s="583"/>
      <c r="P42" s="583"/>
    </row>
    <row r="43" spans="1:16">
      <c r="A43" s="99"/>
      <c r="B43" s="99"/>
      <c r="C43" s="99"/>
      <c r="D43" s="99"/>
      <c r="E43" s="99"/>
      <c r="F43" s="99"/>
      <c r="G43" s="99"/>
      <c r="H43" s="99"/>
    </row>
    <row r="44" spans="1:16" ht="16.5" customHeight="1">
      <c r="A44" s="100" t="s">
        <v>313</v>
      </c>
      <c r="B44" s="584" t="str">
        <f>B7</f>
        <v>06130308003</v>
      </c>
      <c r="C44" s="585"/>
      <c r="D44" s="585"/>
      <c r="E44" s="586"/>
      <c r="F44" s="99"/>
      <c r="H44" s="99"/>
      <c r="I44" s="101" t="s">
        <v>314</v>
      </c>
      <c r="M44" s="99" t="str">
        <f>":"&amp;B3&amp;C3&amp;D3&amp;E3</f>
        <v>:0613</v>
      </c>
    </row>
    <row r="45" spans="1:16">
      <c r="A45" s="99"/>
      <c r="B45" s="99"/>
      <c r="C45" s="99"/>
      <c r="D45" s="99"/>
      <c r="E45" s="99"/>
      <c r="F45" s="99"/>
      <c r="G45" s="99"/>
      <c r="H45" s="99"/>
    </row>
    <row r="46" spans="1:16">
      <c r="A46" s="99" t="s">
        <v>65</v>
      </c>
      <c r="B46" s="99"/>
      <c r="C46" s="102" t="str">
        <f>C9</f>
        <v>HEADMASTER</v>
      </c>
      <c r="E46" s="99"/>
      <c r="F46" s="99"/>
      <c r="H46" s="99"/>
      <c r="I46" s="101" t="s">
        <v>315</v>
      </c>
      <c r="L46" s="103" t="str">
        <f>B5</f>
        <v>S.T.O.Rajupalem</v>
      </c>
    </row>
    <row r="47" spans="1:16">
      <c r="A47" s="99" t="s">
        <v>316</v>
      </c>
      <c r="B47" s="99"/>
      <c r="C47" s="99"/>
      <c r="D47" s="99"/>
      <c r="E47" s="99"/>
      <c r="F47" s="99"/>
      <c r="G47" s="99"/>
      <c r="H47" s="99"/>
    </row>
    <row r="48" spans="1:16">
      <c r="A48" s="418" t="str">
        <f>Data!G11</f>
        <v>ANDHARA BANK,RAJUPALEM</v>
      </c>
      <c r="B48" s="99"/>
      <c r="C48" s="99"/>
      <c r="D48" s="99"/>
      <c r="E48" s="99"/>
      <c r="F48" s="99"/>
      <c r="G48" s="99"/>
      <c r="H48" s="99"/>
    </row>
    <row r="49" spans="1:16">
      <c r="B49" s="99"/>
      <c r="C49" s="99"/>
      <c r="D49" s="99"/>
      <c r="E49" s="99"/>
      <c r="F49" s="99"/>
      <c r="G49" s="99"/>
      <c r="H49" s="126"/>
    </row>
    <row r="50" spans="1:16">
      <c r="A50" s="99"/>
      <c r="B50" s="99"/>
      <c r="C50" s="99"/>
      <c r="D50" s="99"/>
      <c r="E50" s="99"/>
      <c r="F50" s="99"/>
      <c r="G50" s="99"/>
      <c r="H50" s="99"/>
    </row>
    <row r="51" spans="1:16">
      <c r="A51" s="99"/>
      <c r="B51" s="99"/>
      <c r="C51" s="99"/>
      <c r="D51" s="99"/>
      <c r="E51" s="99"/>
      <c r="F51" s="99"/>
      <c r="G51" s="99"/>
      <c r="H51" s="99"/>
    </row>
    <row r="52" spans="1:16">
      <c r="A52" s="99" t="s">
        <v>317</v>
      </c>
      <c r="B52" s="99"/>
      <c r="C52" s="587"/>
      <c r="D52" s="587"/>
      <c r="E52" s="587"/>
      <c r="F52" s="101" t="s">
        <v>318</v>
      </c>
      <c r="G52" s="587"/>
      <c r="H52" s="587"/>
      <c r="I52" s="587"/>
      <c r="J52" s="94" t="s">
        <v>319</v>
      </c>
      <c r="L52" s="588">
        <f>L21</f>
        <v>71249</v>
      </c>
      <c r="M52" s="589"/>
      <c r="N52" s="589"/>
      <c r="O52" s="589"/>
    </row>
    <row r="53" spans="1:16" ht="27" customHeight="1">
      <c r="A53" s="580" t="str">
        <f>"( "&amp;B22&amp;" )"</f>
        <v>(  Rupees Seventy one Thousand Two Hundred and Forty nine Only )</v>
      </c>
      <c r="B53" s="580"/>
      <c r="C53" s="580"/>
      <c r="D53" s="580"/>
      <c r="E53" s="580"/>
      <c r="F53" s="580"/>
      <c r="G53" s="580"/>
      <c r="H53" s="580"/>
      <c r="I53" s="580"/>
      <c r="J53" s="580"/>
      <c r="K53" s="580"/>
      <c r="L53" s="580"/>
      <c r="M53" s="580"/>
      <c r="N53" s="580"/>
      <c r="O53" s="580"/>
      <c r="P53" s="580"/>
    </row>
    <row r="54" spans="1:16">
      <c r="A54" s="101" t="s">
        <v>320</v>
      </c>
      <c r="B54" s="581">
        <f>C25</f>
        <v>0</v>
      </c>
      <c r="C54" s="581"/>
      <c r="D54" s="581"/>
      <c r="E54" s="581"/>
      <c r="F54" s="581"/>
      <c r="G54" s="581"/>
      <c r="H54" s="581"/>
      <c r="I54" s="581"/>
      <c r="J54" s="94" t="s">
        <v>321</v>
      </c>
    </row>
    <row r="55" spans="1:16">
      <c r="A55" s="101" t="s">
        <v>322</v>
      </c>
      <c r="B55" s="99"/>
      <c r="C55" s="99"/>
      <c r="D55" s="99"/>
      <c r="E55" s="99"/>
      <c r="F55" s="99"/>
      <c r="G55" s="99"/>
      <c r="H55" s="99"/>
    </row>
    <row r="56" spans="1:16">
      <c r="A56" s="101"/>
      <c r="B56" s="99"/>
      <c r="C56" s="99"/>
      <c r="D56" s="99"/>
      <c r="E56" s="99"/>
      <c r="F56" s="99"/>
      <c r="G56" s="99"/>
      <c r="H56" s="99"/>
    </row>
    <row r="57" spans="1:16">
      <c r="A57" s="99"/>
      <c r="B57" s="99"/>
      <c r="C57" s="99"/>
      <c r="D57" s="99"/>
      <c r="E57" s="99"/>
      <c r="F57" s="99"/>
      <c r="G57" s="99"/>
      <c r="H57" s="99"/>
    </row>
    <row r="58" spans="1:16">
      <c r="A58" s="99"/>
      <c r="B58" s="99"/>
      <c r="C58" s="99"/>
      <c r="D58" s="99"/>
      <c r="E58" s="99"/>
      <c r="F58" s="99"/>
      <c r="G58" s="99"/>
      <c r="H58" s="99"/>
    </row>
    <row r="59" spans="1:16">
      <c r="A59" s="99"/>
      <c r="B59" s="99"/>
      <c r="C59" s="99"/>
      <c r="D59" s="99"/>
      <c r="E59" s="99"/>
      <c r="F59" s="99"/>
      <c r="G59" s="99"/>
      <c r="H59" s="99"/>
    </row>
    <row r="60" spans="1:16">
      <c r="A60" s="99" t="s">
        <v>323</v>
      </c>
      <c r="B60" s="99"/>
      <c r="C60" s="99"/>
      <c r="D60" s="99"/>
      <c r="F60" s="99"/>
      <c r="G60" s="99"/>
      <c r="H60" s="99"/>
      <c r="L60" s="99" t="s">
        <v>324</v>
      </c>
    </row>
    <row r="61" spans="1:16">
      <c r="A61" s="99" t="s">
        <v>325</v>
      </c>
      <c r="B61" s="99"/>
      <c r="C61" s="99"/>
      <c r="D61" s="99"/>
      <c r="F61" s="99"/>
      <c r="G61" s="99"/>
      <c r="H61" s="99"/>
      <c r="L61" s="99" t="s">
        <v>325</v>
      </c>
    </row>
    <row r="62" spans="1:16">
      <c r="A62" s="99" t="s">
        <v>308</v>
      </c>
      <c r="B62" s="99"/>
      <c r="C62" s="99"/>
      <c r="D62" s="99"/>
      <c r="E62" s="99"/>
      <c r="F62" s="99"/>
      <c r="G62" s="99"/>
      <c r="H62" s="99"/>
    </row>
    <row r="63" spans="1:16">
      <c r="A63" s="99"/>
      <c r="B63" s="99"/>
      <c r="C63" s="99"/>
      <c r="D63" s="99"/>
      <c r="E63" s="99"/>
      <c r="F63" s="99"/>
      <c r="G63" s="99"/>
      <c r="H63" s="99"/>
    </row>
    <row r="64" spans="1:16">
      <c r="A64" s="99"/>
      <c r="B64" s="99"/>
      <c r="C64" s="99"/>
      <c r="D64" s="99"/>
      <c r="E64" s="99"/>
      <c r="F64" s="99"/>
      <c r="G64" s="99"/>
      <c r="H64" s="99"/>
    </row>
    <row r="65" spans="1:12">
      <c r="A65" s="99"/>
      <c r="B65" s="99"/>
      <c r="C65" s="99"/>
      <c r="D65" s="99"/>
      <c r="F65" s="99"/>
      <c r="G65" s="99"/>
      <c r="H65" s="99"/>
      <c r="L65" s="99" t="s">
        <v>326</v>
      </c>
    </row>
    <row r="66" spans="1:12">
      <c r="A66" s="99" t="s">
        <v>67</v>
      </c>
      <c r="B66" s="99"/>
      <c r="C66" s="99"/>
      <c r="E66" s="99"/>
      <c r="F66" s="99"/>
      <c r="G66" s="99"/>
      <c r="H66" s="99"/>
      <c r="K66" s="99" t="s">
        <v>327</v>
      </c>
    </row>
    <row r="67" spans="1:12">
      <c r="A67" s="99"/>
      <c r="B67" s="99"/>
      <c r="C67" s="99"/>
      <c r="D67" s="99"/>
      <c r="E67" s="99"/>
      <c r="F67" s="99"/>
      <c r="G67" s="99"/>
      <c r="H67" s="99"/>
    </row>
    <row r="68" spans="1:12">
      <c r="A68" s="99"/>
      <c r="B68" s="99"/>
      <c r="C68" s="99"/>
      <c r="D68" s="99"/>
      <c r="E68" s="99"/>
      <c r="F68" s="99"/>
      <c r="G68" s="99"/>
      <c r="H68" s="99"/>
    </row>
    <row r="69" spans="1:12">
      <c r="A69" s="99" t="s">
        <v>328</v>
      </c>
      <c r="B69" s="99"/>
      <c r="C69" s="99"/>
      <c r="D69" s="99"/>
      <c r="E69" s="99"/>
      <c r="F69" s="99"/>
      <c r="G69" s="99"/>
      <c r="H69" s="99"/>
    </row>
  </sheetData>
  <sheetProtection password="CB95" sheet="1" objects="1" scenarios="1"/>
  <mergeCells count="37">
    <mergeCell ref="C52:E52"/>
    <mergeCell ref="G52:I52"/>
    <mergeCell ref="L52:O52"/>
    <mergeCell ref="A53:P53"/>
    <mergeCell ref="B54:I54"/>
    <mergeCell ref="B44:E44"/>
    <mergeCell ref="B21:D21"/>
    <mergeCell ref="H21:I21"/>
    <mergeCell ref="L21:N21"/>
    <mergeCell ref="C25:H25"/>
    <mergeCell ref="L25:P25"/>
    <mergeCell ref="A26:P26"/>
    <mergeCell ref="E32:H32"/>
    <mergeCell ref="E34:H34"/>
    <mergeCell ref="A40:P40"/>
    <mergeCell ref="A41:P41"/>
    <mergeCell ref="A42:P42"/>
    <mergeCell ref="B19:B20"/>
    <mergeCell ref="F19:F20"/>
    <mergeCell ref="K19:K20"/>
    <mergeCell ref="L19:L20"/>
    <mergeCell ref="M19:M20"/>
    <mergeCell ref="N19:N20"/>
    <mergeCell ref="C11:E11"/>
    <mergeCell ref="C14:F14"/>
    <mergeCell ref="H14:I14"/>
    <mergeCell ref="K14:M14"/>
    <mergeCell ref="O14:P14"/>
    <mergeCell ref="C17:D17"/>
    <mergeCell ref="F17:H17"/>
    <mergeCell ref="K17:M17"/>
    <mergeCell ref="A1:P1"/>
    <mergeCell ref="A2:P2"/>
    <mergeCell ref="K3:O6"/>
    <mergeCell ref="B5:F5"/>
    <mergeCell ref="B7:E7"/>
    <mergeCell ref="C9:G9"/>
  </mergeCells>
  <printOptions horizontalCentered="1"/>
  <pageMargins left="0.75" right="0.75" top="0.53" bottom="0.4" header="0.56000000000000005" footer="0.5"/>
  <pageSetup paperSize="5" scale="95" orientation="portrait" horizontalDpi="180" verticalDpi="180" r:id="rId1"/>
  <headerFooter alignWithMargins="0"/>
  <drawing r:id="rId2"/>
</worksheet>
</file>

<file path=xl/worksheets/sheet15.xml><?xml version="1.0" encoding="utf-8"?>
<worksheet xmlns="http://schemas.openxmlformats.org/spreadsheetml/2006/main" xmlns:r="http://schemas.openxmlformats.org/officeDocument/2006/relationships">
  <sheetPr codeName="Sheet15"/>
  <dimension ref="A1:I550"/>
  <sheetViews>
    <sheetView showGridLines="0" showRowColHeaders="0" zoomScaleSheetLayoutView="100" workbookViewId="0">
      <selection activeCell="D8" sqref="D8:D11"/>
    </sheetView>
  </sheetViews>
  <sheetFormatPr defaultRowHeight="21" customHeight="1"/>
  <cols>
    <col min="1" max="1" width="5.5703125" style="81" customWidth="1"/>
    <col min="2" max="2" width="12.7109375" style="120" customWidth="1"/>
    <col min="3" max="3" width="28.7109375" style="81" customWidth="1"/>
    <col min="4" max="4" width="14.28515625" style="121" customWidth="1"/>
    <col min="5" max="5" width="15.28515625" style="122" customWidth="1"/>
    <col min="6" max="6" width="9.140625" style="81" customWidth="1"/>
    <col min="7" max="7" width="9.28515625" style="81" bestFit="1" customWidth="1"/>
    <col min="8" max="256" width="9.140625" style="81"/>
    <col min="257" max="257" width="5.5703125" style="81" customWidth="1"/>
    <col min="258" max="258" width="12.7109375" style="81" customWidth="1"/>
    <col min="259" max="259" width="28.7109375" style="81" customWidth="1"/>
    <col min="260" max="260" width="14.28515625" style="81" customWidth="1"/>
    <col min="261" max="261" width="15.28515625" style="81" customWidth="1"/>
    <col min="262" max="262" width="9.140625" style="81" customWidth="1"/>
    <col min="263" max="263" width="9.28515625" style="81" bestFit="1" customWidth="1"/>
    <col min="264" max="512" width="9.140625" style="81"/>
    <col min="513" max="513" width="5.5703125" style="81" customWidth="1"/>
    <col min="514" max="514" width="12.7109375" style="81" customWidth="1"/>
    <col min="515" max="515" width="28.7109375" style="81" customWidth="1"/>
    <col min="516" max="516" width="14.28515625" style="81" customWidth="1"/>
    <col min="517" max="517" width="15.28515625" style="81" customWidth="1"/>
    <col min="518" max="518" width="9.140625" style="81" customWidth="1"/>
    <col min="519" max="519" width="9.28515625" style="81" bestFit="1" customWidth="1"/>
    <col min="520" max="768" width="9.140625" style="81"/>
    <col min="769" max="769" width="5.5703125" style="81" customWidth="1"/>
    <col min="770" max="770" width="12.7109375" style="81" customWidth="1"/>
    <col min="771" max="771" width="28.7109375" style="81" customWidth="1"/>
    <col min="772" max="772" width="14.28515625" style="81" customWidth="1"/>
    <col min="773" max="773" width="15.28515625" style="81" customWidth="1"/>
    <col min="774" max="774" width="9.140625" style="81" customWidth="1"/>
    <col min="775" max="775" width="9.28515625" style="81" bestFit="1" customWidth="1"/>
    <col min="776" max="1024" width="9.140625" style="81"/>
    <col min="1025" max="1025" width="5.5703125" style="81" customWidth="1"/>
    <col min="1026" max="1026" width="12.7109375" style="81" customWidth="1"/>
    <col min="1027" max="1027" width="28.7109375" style="81" customWidth="1"/>
    <col min="1028" max="1028" width="14.28515625" style="81" customWidth="1"/>
    <col min="1029" max="1029" width="15.28515625" style="81" customWidth="1"/>
    <col min="1030" max="1030" width="9.140625" style="81" customWidth="1"/>
    <col min="1031" max="1031" width="9.28515625" style="81" bestFit="1" customWidth="1"/>
    <col min="1032" max="1280" width="9.140625" style="81"/>
    <col min="1281" max="1281" width="5.5703125" style="81" customWidth="1"/>
    <col min="1282" max="1282" width="12.7109375" style="81" customWidth="1"/>
    <col min="1283" max="1283" width="28.7109375" style="81" customWidth="1"/>
    <col min="1284" max="1284" width="14.28515625" style="81" customWidth="1"/>
    <col min="1285" max="1285" width="15.28515625" style="81" customWidth="1"/>
    <col min="1286" max="1286" width="9.140625" style="81" customWidth="1"/>
    <col min="1287" max="1287" width="9.28515625" style="81" bestFit="1" customWidth="1"/>
    <col min="1288" max="1536" width="9.140625" style="81"/>
    <col min="1537" max="1537" width="5.5703125" style="81" customWidth="1"/>
    <col min="1538" max="1538" width="12.7109375" style="81" customWidth="1"/>
    <col min="1539" max="1539" width="28.7109375" style="81" customWidth="1"/>
    <col min="1540" max="1540" width="14.28515625" style="81" customWidth="1"/>
    <col min="1541" max="1541" width="15.28515625" style="81" customWidth="1"/>
    <col min="1542" max="1542" width="9.140625" style="81" customWidth="1"/>
    <col min="1543" max="1543" width="9.28515625" style="81" bestFit="1" customWidth="1"/>
    <col min="1544" max="1792" width="9.140625" style="81"/>
    <col min="1793" max="1793" width="5.5703125" style="81" customWidth="1"/>
    <col min="1794" max="1794" width="12.7109375" style="81" customWidth="1"/>
    <col min="1795" max="1795" width="28.7109375" style="81" customWidth="1"/>
    <col min="1796" max="1796" width="14.28515625" style="81" customWidth="1"/>
    <col min="1797" max="1797" width="15.28515625" style="81" customWidth="1"/>
    <col min="1798" max="1798" width="9.140625" style="81" customWidth="1"/>
    <col min="1799" max="1799" width="9.28515625" style="81" bestFit="1" customWidth="1"/>
    <col min="1800" max="2048" width="9.140625" style="81"/>
    <col min="2049" max="2049" width="5.5703125" style="81" customWidth="1"/>
    <col min="2050" max="2050" width="12.7109375" style="81" customWidth="1"/>
    <col min="2051" max="2051" width="28.7109375" style="81" customWidth="1"/>
    <col min="2052" max="2052" width="14.28515625" style="81" customWidth="1"/>
    <col min="2053" max="2053" width="15.28515625" style="81" customWidth="1"/>
    <col min="2054" max="2054" width="9.140625" style="81" customWidth="1"/>
    <col min="2055" max="2055" width="9.28515625" style="81" bestFit="1" customWidth="1"/>
    <col min="2056" max="2304" width="9.140625" style="81"/>
    <col min="2305" max="2305" width="5.5703125" style="81" customWidth="1"/>
    <col min="2306" max="2306" width="12.7109375" style="81" customWidth="1"/>
    <col min="2307" max="2307" width="28.7109375" style="81" customWidth="1"/>
    <col min="2308" max="2308" width="14.28515625" style="81" customWidth="1"/>
    <col min="2309" max="2309" width="15.28515625" style="81" customWidth="1"/>
    <col min="2310" max="2310" width="9.140625" style="81" customWidth="1"/>
    <col min="2311" max="2311" width="9.28515625" style="81" bestFit="1" customWidth="1"/>
    <col min="2312" max="2560" width="9.140625" style="81"/>
    <col min="2561" max="2561" width="5.5703125" style="81" customWidth="1"/>
    <col min="2562" max="2562" width="12.7109375" style="81" customWidth="1"/>
    <col min="2563" max="2563" width="28.7109375" style="81" customWidth="1"/>
    <col min="2564" max="2564" width="14.28515625" style="81" customWidth="1"/>
    <col min="2565" max="2565" width="15.28515625" style="81" customWidth="1"/>
    <col min="2566" max="2566" width="9.140625" style="81" customWidth="1"/>
    <col min="2567" max="2567" width="9.28515625" style="81" bestFit="1" customWidth="1"/>
    <col min="2568" max="2816" width="9.140625" style="81"/>
    <col min="2817" max="2817" width="5.5703125" style="81" customWidth="1"/>
    <col min="2818" max="2818" width="12.7109375" style="81" customWidth="1"/>
    <col min="2819" max="2819" width="28.7109375" style="81" customWidth="1"/>
    <col min="2820" max="2820" width="14.28515625" style="81" customWidth="1"/>
    <col min="2821" max="2821" width="15.28515625" style="81" customWidth="1"/>
    <col min="2822" max="2822" width="9.140625" style="81" customWidth="1"/>
    <col min="2823" max="2823" width="9.28515625" style="81" bestFit="1" customWidth="1"/>
    <col min="2824" max="3072" width="9.140625" style="81"/>
    <col min="3073" max="3073" width="5.5703125" style="81" customWidth="1"/>
    <col min="3074" max="3074" width="12.7109375" style="81" customWidth="1"/>
    <col min="3075" max="3075" width="28.7109375" style="81" customWidth="1"/>
    <col min="3076" max="3076" width="14.28515625" style="81" customWidth="1"/>
    <col min="3077" max="3077" width="15.28515625" style="81" customWidth="1"/>
    <col min="3078" max="3078" width="9.140625" style="81" customWidth="1"/>
    <col min="3079" max="3079" width="9.28515625" style="81" bestFit="1" customWidth="1"/>
    <col min="3080" max="3328" width="9.140625" style="81"/>
    <col min="3329" max="3329" width="5.5703125" style="81" customWidth="1"/>
    <col min="3330" max="3330" width="12.7109375" style="81" customWidth="1"/>
    <col min="3331" max="3331" width="28.7109375" style="81" customWidth="1"/>
    <col min="3332" max="3332" width="14.28515625" style="81" customWidth="1"/>
    <col min="3333" max="3333" width="15.28515625" style="81" customWidth="1"/>
    <col min="3334" max="3334" width="9.140625" style="81" customWidth="1"/>
    <col min="3335" max="3335" width="9.28515625" style="81" bestFit="1" customWidth="1"/>
    <col min="3336" max="3584" width="9.140625" style="81"/>
    <col min="3585" max="3585" width="5.5703125" style="81" customWidth="1"/>
    <col min="3586" max="3586" width="12.7109375" style="81" customWidth="1"/>
    <col min="3587" max="3587" width="28.7109375" style="81" customWidth="1"/>
    <col min="3588" max="3588" width="14.28515625" style="81" customWidth="1"/>
    <col min="3589" max="3589" width="15.28515625" style="81" customWidth="1"/>
    <col min="3590" max="3590" width="9.140625" style="81" customWidth="1"/>
    <col min="3591" max="3591" width="9.28515625" style="81" bestFit="1" customWidth="1"/>
    <col min="3592" max="3840" width="9.140625" style="81"/>
    <col min="3841" max="3841" width="5.5703125" style="81" customWidth="1"/>
    <col min="3842" max="3842" width="12.7109375" style="81" customWidth="1"/>
    <col min="3843" max="3843" width="28.7109375" style="81" customWidth="1"/>
    <col min="3844" max="3844" width="14.28515625" style="81" customWidth="1"/>
    <col min="3845" max="3845" width="15.28515625" style="81" customWidth="1"/>
    <col min="3846" max="3846" width="9.140625" style="81" customWidth="1"/>
    <col min="3847" max="3847" width="9.28515625" style="81" bestFit="1" customWidth="1"/>
    <col min="3848" max="4096" width="9.140625" style="81"/>
    <col min="4097" max="4097" width="5.5703125" style="81" customWidth="1"/>
    <col min="4098" max="4098" width="12.7109375" style="81" customWidth="1"/>
    <col min="4099" max="4099" width="28.7109375" style="81" customWidth="1"/>
    <col min="4100" max="4100" width="14.28515625" style="81" customWidth="1"/>
    <col min="4101" max="4101" width="15.28515625" style="81" customWidth="1"/>
    <col min="4102" max="4102" width="9.140625" style="81" customWidth="1"/>
    <col min="4103" max="4103" width="9.28515625" style="81" bestFit="1" customWidth="1"/>
    <col min="4104" max="4352" width="9.140625" style="81"/>
    <col min="4353" max="4353" width="5.5703125" style="81" customWidth="1"/>
    <col min="4354" max="4354" width="12.7109375" style="81" customWidth="1"/>
    <col min="4355" max="4355" width="28.7109375" style="81" customWidth="1"/>
    <col min="4356" max="4356" width="14.28515625" style="81" customWidth="1"/>
    <col min="4357" max="4357" width="15.28515625" style="81" customWidth="1"/>
    <col min="4358" max="4358" width="9.140625" style="81" customWidth="1"/>
    <col min="4359" max="4359" width="9.28515625" style="81" bestFit="1" customWidth="1"/>
    <col min="4360" max="4608" width="9.140625" style="81"/>
    <col min="4609" max="4609" width="5.5703125" style="81" customWidth="1"/>
    <col min="4610" max="4610" width="12.7109375" style="81" customWidth="1"/>
    <col min="4611" max="4611" width="28.7109375" style="81" customWidth="1"/>
    <col min="4612" max="4612" width="14.28515625" style="81" customWidth="1"/>
    <col min="4613" max="4613" width="15.28515625" style="81" customWidth="1"/>
    <col min="4614" max="4614" width="9.140625" style="81" customWidth="1"/>
    <col min="4615" max="4615" width="9.28515625" style="81" bestFit="1" customWidth="1"/>
    <col min="4616" max="4864" width="9.140625" style="81"/>
    <col min="4865" max="4865" width="5.5703125" style="81" customWidth="1"/>
    <col min="4866" max="4866" width="12.7109375" style="81" customWidth="1"/>
    <col min="4867" max="4867" width="28.7109375" style="81" customWidth="1"/>
    <col min="4868" max="4868" width="14.28515625" style="81" customWidth="1"/>
    <col min="4869" max="4869" width="15.28515625" style="81" customWidth="1"/>
    <col min="4870" max="4870" width="9.140625" style="81" customWidth="1"/>
    <col min="4871" max="4871" width="9.28515625" style="81" bestFit="1" customWidth="1"/>
    <col min="4872" max="5120" width="9.140625" style="81"/>
    <col min="5121" max="5121" width="5.5703125" style="81" customWidth="1"/>
    <col min="5122" max="5122" width="12.7109375" style="81" customWidth="1"/>
    <col min="5123" max="5123" width="28.7109375" style="81" customWidth="1"/>
    <col min="5124" max="5124" width="14.28515625" style="81" customWidth="1"/>
    <col min="5125" max="5125" width="15.28515625" style="81" customWidth="1"/>
    <col min="5126" max="5126" width="9.140625" style="81" customWidth="1"/>
    <col min="5127" max="5127" width="9.28515625" style="81" bestFit="1" customWidth="1"/>
    <col min="5128" max="5376" width="9.140625" style="81"/>
    <col min="5377" max="5377" width="5.5703125" style="81" customWidth="1"/>
    <col min="5378" max="5378" width="12.7109375" style="81" customWidth="1"/>
    <col min="5379" max="5379" width="28.7109375" style="81" customWidth="1"/>
    <col min="5380" max="5380" width="14.28515625" style="81" customWidth="1"/>
    <col min="5381" max="5381" width="15.28515625" style="81" customWidth="1"/>
    <col min="5382" max="5382" width="9.140625" style="81" customWidth="1"/>
    <col min="5383" max="5383" width="9.28515625" style="81" bestFit="1" customWidth="1"/>
    <col min="5384" max="5632" width="9.140625" style="81"/>
    <col min="5633" max="5633" width="5.5703125" style="81" customWidth="1"/>
    <col min="5634" max="5634" width="12.7109375" style="81" customWidth="1"/>
    <col min="5635" max="5635" width="28.7109375" style="81" customWidth="1"/>
    <col min="5636" max="5636" width="14.28515625" style="81" customWidth="1"/>
    <col min="5637" max="5637" width="15.28515625" style="81" customWidth="1"/>
    <col min="5638" max="5638" width="9.140625" style="81" customWidth="1"/>
    <col min="5639" max="5639" width="9.28515625" style="81" bestFit="1" customWidth="1"/>
    <col min="5640" max="5888" width="9.140625" style="81"/>
    <col min="5889" max="5889" width="5.5703125" style="81" customWidth="1"/>
    <col min="5890" max="5890" width="12.7109375" style="81" customWidth="1"/>
    <col min="5891" max="5891" width="28.7109375" style="81" customWidth="1"/>
    <col min="5892" max="5892" width="14.28515625" style="81" customWidth="1"/>
    <col min="5893" max="5893" width="15.28515625" style="81" customWidth="1"/>
    <col min="5894" max="5894" width="9.140625" style="81" customWidth="1"/>
    <col min="5895" max="5895" width="9.28515625" style="81" bestFit="1" customWidth="1"/>
    <col min="5896" max="6144" width="9.140625" style="81"/>
    <col min="6145" max="6145" width="5.5703125" style="81" customWidth="1"/>
    <col min="6146" max="6146" width="12.7109375" style="81" customWidth="1"/>
    <col min="6147" max="6147" width="28.7109375" style="81" customWidth="1"/>
    <col min="6148" max="6148" width="14.28515625" style="81" customWidth="1"/>
    <col min="6149" max="6149" width="15.28515625" style="81" customWidth="1"/>
    <col min="6150" max="6150" width="9.140625" style="81" customWidth="1"/>
    <col min="6151" max="6151" width="9.28515625" style="81" bestFit="1" customWidth="1"/>
    <col min="6152" max="6400" width="9.140625" style="81"/>
    <col min="6401" max="6401" width="5.5703125" style="81" customWidth="1"/>
    <col min="6402" max="6402" width="12.7109375" style="81" customWidth="1"/>
    <col min="6403" max="6403" width="28.7109375" style="81" customWidth="1"/>
    <col min="6404" max="6404" width="14.28515625" style="81" customWidth="1"/>
    <col min="6405" max="6405" width="15.28515625" style="81" customWidth="1"/>
    <col min="6406" max="6406" width="9.140625" style="81" customWidth="1"/>
    <col min="6407" max="6407" width="9.28515625" style="81" bestFit="1" customWidth="1"/>
    <col min="6408" max="6656" width="9.140625" style="81"/>
    <col min="6657" max="6657" width="5.5703125" style="81" customWidth="1"/>
    <col min="6658" max="6658" width="12.7109375" style="81" customWidth="1"/>
    <col min="6659" max="6659" width="28.7109375" style="81" customWidth="1"/>
    <col min="6660" max="6660" width="14.28515625" style="81" customWidth="1"/>
    <col min="6661" max="6661" width="15.28515625" style="81" customWidth="1"/>
    <col min="6662" max="6662" width="9.140625" style="81" customWidth="1"/>
    <col min="6663" max="6663" width="9.28515625" style="81" bestFit="1" customWidth="1"/>
    <col min="6664" max="6912" width="9.140625" style="81"/>
    <col min="6913" max="6913" width="5.5703125" style="81" customWidth="1"/>
    <col min="6914" max="6914" width="12.7109375" style="81" customWidth="1"/>
    <col min="6915" max="6915" width="28.7109375" style="81" customWidth="1"/>
    <col min="6916" max="6916" width="14.28515625" style="81" customWidth="1"/>
    <col min="6917" max="6917" width="15.28515625" style="81" customWidth="1"/>
    <col min="6918" max="6918" width="9.140625" style="81" customWidth="1"/>
    <col min="6919" max="6919" width="9.28515625" style="81" bestFit="1" customWidth="1"/>
    <col min="6920" max="7168" width="9.140625" style="81"/>
    <col min="7169" max="7169" width="5.5703125" style="81" customWidth="1"/>
    <col min="7170" max="7170" width="12.7109375" style="81" customWidth="1"/>
    <col min="7171" max="7171" width="28.7109375" style="81" customWidth="1"/>
    <col min="7172" max="7172" width="14.28515625" style="81" customWidth="1"/>
    <col min="7173" max="7173" width="15.28515625" style="81" customWidth="1"/>
    <col min="7174" max="7174" width="9.140625" style="81" customWidth="1"/>
    <col min="7175" max="7175" width="9.28515625" style="81" bestFit="1" customWidth="1"/>
    <col min="7176" max="7424" width="9.140625" style="81"/>
    <col min="7425" max="7425" width="5.5703125" style="81" customWidth="1"/>
    <col min="7426" max="7426" width="12.7109375" style="81" customWidth="1"/>
    <col min="7427" max="7427" width="28.7109375" style="81" customWidth="1"/>
    <col min="7428" max="7428" width="14.28515625" style="81" customWidth="1"/>
    <col min="7429" max="7429" width="15.28515625" style="81" customWidth="1"/>
    <col min="7430" max="7430" width="9.140625" style="81" customWidth="1"/>
    <col min="7431" max="7431" width="9.28515625" style="81" bestFit="1" customWidth="1"/>
    <col min="7432" max="7680" width="9.140625" style="81"/>
    <col min="7681" max="7681" width="5.5703125" style="81" customWidth="1"/>
    <col min="7682" max="7682" width="12.7109375" style="81" customWidth="1"/>
    <col min="7683" max="7683" width="28.7109375" style="81" customWidth="1"/>
    <col min="7684" max="7684" width="14.28515625" style="81" customWidth="1"/>
    <col min="7685" max="7685" width="15.28515625" style="81" customWidth="1"/>
    <col min="7686" max="7686" width="9.140625" style="81" customWidth="1"/>
    <col min="7687" max="7687" width="9.28515625" style="81" bestFit="1" customWidth="1"/>
    <col min="7688" max="7936" width="9.140625" style="81"/>
    <col min="7937" max="7937" width="5.5703125" style="81" customWidth="1"/>
    <col min="7938" max="7938" width="12.7109375" style="81" customWidth="1"/>
    <col min="7939" max="7939" width="28.7109375" style="81" customWidth="1"/>
    <col min="7940" max="7940" width="14.28515625" style="81" customWidth="1"/>
    <col min="7941" max="7941" width="15.28515625" style="81" customWidth="1"/>
    <col min="7942" max="7942" width="9.140625" style="81" customWidth="1"/>
    <col min="7943" max="7943" width="9.28515625" style="81" bestFit="1" customWidth="1"/>
    <col min="7944" max="8192" width="9.140625" style="81"/>
    <col min="8193" max="8193" width="5.5703125" style="81" customWidth="1"/>
    <col min="8194" max="8194" width="12.7109375" style="81" customWidth="1"/>
    <col min="8195" max="8195" width="28.7109375" style="81" customWidth="1"/>
    <col min="8196" max="8196" width="14.28515625" style="81" customWidth="1"/>
    <col min="8197" max="8197" width="15.28515625" style="81" customWidth="1"/>
    <col min="8198" max="8198" width="9.140625" style="81" customWidth="1"/>
    <col min="8199" max="8199" width="9.28515625" style="81" bestFit="1" customWidth="1"/>
    <col min="8200" max="8448" width="9.140625" style="81"/>
    <col min="8449" max="8449" width="5.5703125" style="81" customWidth="1"/>
    <col min="8450" max="8450" width="12.7109375" style="81" customWidth="1"/>
    <col min="8451" max="8451" width="28.7109375" style="81" customWidth="1"/>
    <col min="8452" max="8452" width="14.28515625" style="81" customWidth="1"/>
    <col min="8453" max="8453" width="15.28515625" style="81" customWidth="1"/>
    <col min="8454" max="8454" width="9.140625" style="81" customWidth="1"/>
    <col min="8455" max="8455" width="9.28515625" style="81" bestFit="1" customWidth="1"/>
    <col min="8456" max="8704" width="9.140625" style="81"/>
    <col min="8705" max="8705" width="5.5703125" style="81" customWidth="1"/>
    <col min="8706" max="8706" width="12.7109375" style="81" customWidth="1"/>
    <col min="8707" max="8707" width="28.7109375" style="81" customWidth="1"/>
    <col min="8708" max="8708" width="14.28515625" style="81" customWidth="1"/>
    <col min="8709" max="8709" width="15.28515625" style="81" customWidth="1"/>
    <col min="8710" max="8710" width="9.140625" style="81" customWidth="1"/>
    <col min="8711" max="8711" width="9.28515625" style="81" bestFit="1" customWidth="1"/>
    <col min="8712" max="8960" width="9.140625" style="81"/>
    <col min="8961" max="8961" width="5.5703125" style="81" customWidth="1"/>
    <col min="8962" max="8962" width="12.7109375" style="81" customWidth="1"/>
    <col min="8963" max="8963" width="28.7109375" style="81" customWidth="1"/>
    <col min="8964" max="8964" width="14.28515625" style="81" customWidth="1"/>
    <col min="8965" max="8965" width="15.28515625" style="81" customWidth="1"/>
    <col min="8966" max="8966" width="9.140625" style="81" customWidth="1"/>
    <col min="8967" max="8967" width="9.28515625" style="81" bestFit="1" customWidth="1"/>
    <col min="8968" max="9216" width="9.140625" style="81"/>
    <col min="9217" max="9217" width="5.5703125" style="81" customWidth="1"/>
    <col min="9218" max="9218" width="12.7109375" style="81" customWidth="1"/>
    <col min="9219" max="9219" width="28.7109375" style="81" customWidth="1"/>
    <col min="9220" max="9220" width="14.28515625" style="81" customWidth="1"/>
    <col min="9221" max="9221" width="15.28515625" style="81" customWidth="1"/>
    <col min="9222" max="9222" width="9.140625" style="81" customWidth="1"/>
    <col min="9223" max="9223" width="9.28515625" style="81" bestFit="1" customWidth="1"/>
    <col min="9224" max="9472" width="9.140625" style="81"/>
    <col min="9473" max="9473" width="5.5703125" style="81" customWidth="1"/>
    <col min="9474" max="9474" width="12.7109375" style="81" customWidth="1"/>
    <col min="9475" max="9475" width="28.7109375" style="81" customWidth="1"/>
    <col min="9476" max="9476" width="14.28515625" style="81" customWidth="1"/>
    <col min="9477" max="9477" width="15.28515625" style="81" customWidth="1"/>
    <col min="9478" max="9478" width="9.140625" style="81" customWidth="1"/>
    <col min="9479" max="9479" width="9.28515625" style="81" bestFit="1" customWidth="1"/>
    <col min="9480" max="9728" width="9.140625" style="81"/>
    <col min="9729" max="9729" width="5.5703125" style="81" customWidth="1"/>
    <col min="9730" max="9730" width="12.7109375" style="81" customWidth="1"/>
    <col min="9731" max="9731" width="28.7109375" style="81" customWidth="1"/>
    <col min="9732" max="9732" width="14.28515625" style="81" customWidth="1"/>
    <col min="9733" max="9733" width="15.28515625" style="81" customWidth="1"/>
    <col min="9734" max="9734" width="9.140625" style="81" customWidth="1"/>
    <col min="9735" max="9735" width="9.28515625" style="81" bestFit="1" customWidth="1"/>
    <col min="9736" max="9984" width="9.140625" style="81"/>
    <col min="9985" max="9985" width="5.5703125" style="81" customWidth="1"/>
    <col min="9986" max="9986" width="12.7109375" style="81" customWidth="1"/>
    <col min="9987" max="9987" width="28.7109375" style="81" customWidth="1"/>
    <col min="9988" max="9988" width="14.28515625" style="81" customWidth="1"/>
    <col min="9989" max="9989" width="15.28515625" style="81" customWidth="1"/>
    <col min="9990" max="9990" width="9.140625" style="81" customWidth="1"/>
    <col min="9991" max="9991" width="9.28515625" style="81" bestFit="1" customWidth="1"/>
    <col min="9992" max="10240" width="9.140625" style="81"/>
    <col min="10241" max="10241" width="5.5703125" style="81" customWidth="1"/>
    <col min="10242" max="10242" width="12.7109375" style="81" customWidth="1"/>
    <col min="10243" max="10243" width="28.7109375" style="81" customWidth="1"/>
    <col min="10244" max="10244" width="14.28515625" style="81" customWidth="1"/>
    <col min="10245" max="10245" width="15.28515625" style="81" customWidth="1"/>
    <col min="10246" max="10246" width="9.140625" style="81" customWidth="1"/>
    <col min="10247" max="10247" width="9.28515625" style="81" bestFit="1" customWidth="1"/>
    <col min="10248" max="10496" width="9.140625" style="81"/>
    <col min="10497" max="10497" width="5.5703125" style="81" customWidth="1"/>
    <col min="10498" max="10498" width="12.7109375" style="81" customWidth="1"/>
    <col min="10499" max="10499" width="28.7109375" style="81" customWidth="1"/>
    <col min="10500" max="10500" width="14.28515625" style="81" customWidth="1"/>
    <col min="10501" max="10501" width="15.28515625" style="81" customWidth="1"/>
    <col min="10502" max="10502" width="9.140625" style="81" customWidth="1"/>
    <col min="10503" max="10503" width="9.28515625" style="81" bestFit="1" customWidth="1"/>
    <col min="10504" max="10752" width="9.140625" style="81"/>
    <col min="10753" max="10753" width="5.5703125" style="81" customWidth="1"/>
    <col min="10754" max="10754" width="12.7109375" style="81" customWidth="1"/>
    <col min="10755" max="10755" width="28.7109375" style="81" customWidth="1"/>
    <col min="10756" max="10756" width="14.28515625" style="81" customWidth="1"/>
    <col min="10757" max="10757" width="15.28515625" style="81" customWidth="1"/>
    <col min="10758" max="10758" width="9.140625" style="81" customWidth="1"/>
    <col min="10759" max="10759" width="9.28515625" style="81" bestFit="1" customWidth="1"/>
    <col min="10760" max="11008" width="9.140625" style="81"/>
    <col min="11009" max="11009" width="5.5703125" style="81" customWidth="1"/>
    <col min="11010" max="11010" width="12.7109375" style="81" customWidth="1"/>
    <col min="11011" max="11011" width="28.7109375" style="81" customWidth="1"/>
    <col min="11012" max="11012" width="14.28515625" style="81" customWidth="1"/>
    <col min="11013" max="11013" width="15.28515625" style="81" customWidth="1"/>
    <col min="11014" max="11014" width="9.140625" style="81" customWidth="1"/>
    <col min="11015" max="11015" width="9.28515625" style="81" bestFit="1" customWidth="1"/>
    <col min="11016" max="11264" width="9.140625" style="81"/>
    <col min="11265" max="11265" width="5.5703125" style="81" customWidth="1"/>
    <col min="11266" max="11266" width="12.7109375" style="81" customWidth="1"/>
    <col min="11267" max="11267" width="28.7109375" style="81" customWidth="1"/>
    <col min="11268" max="11268" width="14.28515625" style="81" customWidth="1"/>
    <col min="11269" max="11269" width="15.28515625" style="81" customWidth="1"/>
    <col min="11270" max="11270" width="9.140625" style="81" customWidth="1"/>
    <col min="11271" max="11271" width="9.28515625" style="81" bestFit="1" customWidth="1"/>
    <col min="11272" max="11520" width="9.140625" style="81"/>
    <col min="11521" max="11521" width="5.5703125" style="81" customWidth="1"/>
    <col min="11522" max="11522" width="12.7109375" style="81" customWidth="1"/>
    <col min="11523" max="11523" width="28.7109375" style="81" customWidth="1"/>
    <col min="11524" max="11524" width="14.28515625" style="81" customWidth="1"/>
    <col min="11525" max="11525" width="15.28515625" style="81" customWidth="1"/>
    <col min="11526" max="11526" width="9.140625" style="81" customWidth="1"/>
    <col min="11527" max="11527" width="9.28515625" style="81" bestFit="1" customWidth="1"/>
    <col min="11528" max="11776" width="9.140625" style="81"/>
    <col min="11777" max="11777" width="5.5703125" style="81" customWidth="1"/>
    <col min="11778" max="11778" width="12.7109375" style="81" customWidth="1"/>
    <col min="11779" max="11779" width="28.7109375" style="81" customWidth="1"/>
    <col min="11780" max="11780" width="14.28515625" style="81" customWidth="1"/>
    <col min="11781" max="11781" width="15.28515625" style="81" customWidth="1"/>
    <col min="11782" max="11782" width="9.140625" style="81" customWidth="1"/>
    <col min="11783" max="11783" width="9.28515625" style="81" bestFit="1" customWidth="1"/>
    <col min="11784" max="12032" width="9.140625" style="81"/>
    <col min="12033" max="12033" width="5.5703125" style="81" customWidth="1"/>
    <col min="12034" max="12034" width="12.7109375" style="81" customWidth="1"/>
    <col min="12035" max="12035" width="28.7109375" style="81" customWidth="1"/>
    <col min="12036" max="12036" width="14.28515625" style="81" customWidth="1"/>
    <col min="12037" max="12037" width="15.28515625" style="81" customWidth="1"/>
    <col min="12038" max="12038" width="9.140625" style="81" customWidth="1"/>
    <col min="12039" max="12039" width="9.28515625" style="81" bestFit="1" customWidth="1"/>
    <col min="12040" max="12288" width="9.140625" style="81"/>
    <col min="12289" max="12289" width="5.5703125" style="81" customWidth="1"/>
    <col min="12290" max="12290" width="12.7109375" style="81" customWidth="1"/>
    <col min="12291" max="12291" width="28.7109375" style="81" customWidth="1"/>
    <col min="12292" max="12292" width="14.28515625" style="81" customWidth="1"/>
    <col min="12293" max="12293" width="15.28515625" style="81" customWidth="1"/>
    <col min="12294" max="12294" width="9.140625" style="81" customWidth="1"/>
    <col min="12295" max="12295" width="9.28515625" style="81" bestFit="1" customWidth="1"/>
    <col min="12296" max="12544" width="9.140625" style="81"/>
    <col min="12545" max="12545" width="5.5703125" style="81" customWidth="1"/>
    <col min="12546" max="12546" width="12.7109375" style="81" customWidth="1"/>
    <col min="12547" max="12547" width="28.7109375" style="81" customWidth="1"/>
    <col min="12548" max="12548" width="14.28515625" style="81" customWidth="1"/>
    <col min="12549" max="12549" width="15.28515625" style="81" customWidth="1"/>
    <col min="12550" max="12550" width="9.140625" style="81" customWidth="1"/>
    <col min="12551" max="12551" width="9.28515625" style="81" bestFit="1" customWidth="1"/>
    <col min="12552" max="12800" width="9.140625" style="81"/>
    <col min="12801" max="12801" width="5.5703125" style="81" customWidth="1"/>
    <col min="12802" max="12802" width="12.7109375" style="81" customWidth="1"/>
    <col min="12803" max="12803" width="28.7109375" style="81" customWidth="1"/>
    <col min="12804" max="12804" width="14.28515625" style="81" customWidth="1"/>
    <col min="12805" max="12805" width="15.28515625" style="81" customWidth="1"/>
    <col min="12806" max="12806" width="9.140625" style="81" customWidth="1"/>
    <col min="12807" max="12807" width="9.28515625" style="81" bestFit="1" customWidth="1"/>
    <col min="12808" max="13056" width="9.140625" style="81"/>
    <col min="13057" max="13057" width="5.5703125" style="81" customWidth="1"/>
    <col min="13058" max="13058" width="12.7109375" style="81" customWidth="1"/>
    <col min="13059" max="13059" width="28.7109375" style="81" customWidth="1"/>
    <col min="13060" max="13060" width="14.28515625" style="81" customWidth="1"/>
    <col min="13061" max="13061" width="15.28515625" style="81" customWidth="1"/>
    <col min="13062" max="13062" width="9.140625" style="81" customWidth="1"/>
    <col min="13063" max="13063" width="9.28515625" style="81" bestFit="1" customWidth="1"/>
    <col min="13064" max="13312" width="9.140625" style="81"/>
    <col min="13313" max="13313" width="5.5703125" style="81" customWidth="1"/>
    <col min="13314" max="13314" width="12.7109375" style="81" customWidth="1"/>
    <col min="13315" max="13315" width="28.7109375" style="81" customWidth="1"/>
    <col min="13316" max="13316" width="14.28515625" style="81" customWidth="1"/>
    <col min="13317" max="13317" width="15.28515625" style="81" customWidth="1"/>
    <col min="13318" max="13318" width="9.140625" style="81" customWidth="1"/>
    <col min="13319" max="13319" width="9.28515625" style="81" bestFit="1" customWidth="1"/>
    <col min="13320" max="13568" width="9.140625" style="81"/>
    <col min="13569" max="13569" width="5.5703125" style="81" customWidth="1"/>
    <col min="13570" max="13570" width="12.7109375" style="81" customWidth="1"/>
    <col min="13571" max="13571" width="28.7109375" style="81" customWidth="1"/>
    <col min="13572" max="13572" width="14.28515625" style="81" customWidth="1"/>
    <col min="13573" max="13573" width="15.28515625" style="81" customWidth="1"/>
    <col min="13574" max="13574" width="9.140625" style="81" customWidth="1"/>
    <col min="13575" max="13575" width="9.28515625" style="81" bestFit="1" customWidth="1"/>
    <col min="13576" max="13824" width="9.140625" style="81"/>
    <col min="13825" max="13825" width="5.5703125" style="81" customWidth="1"/>
    <col min="13826" max="13826" width="12.7109375" style="81" customWidth="1"/>
    <col min="13827" max="13827" width="28.7109375" style="81" customWidth="1"/>
    <col min="13828" max="13828" width="14.28515625" style="81" customWidth="1"/>
    <col min="13829" max="13829" width="15.28515625" style="81" customWidth="1"/>
    <col min="13830" max="13830" width="9.140625" style="81" customWidth="1"/>
    <col min="13831" max="13831" width="9.28515625" style="81" bestFit="1" customWidth="1"/>
    <col min="13832" max="14080" width="9.140625" style="81"/>
    <col min="14081" max="14081" width="5.5703125" style="81" customWidth="1"/>
    <col min="14082" max="14082" width="12.7109375" style="81" customWidth="1"/>
    <col min="14083" max="14083" width="28.7109375" style="81" customWidth="1"/>
    <col min="14084" max="14084" width="14.28515625" style="81" customWidth="1"/>
    <col min="14085" max="14085" width="15.28515625" style="81" customWidth="1"/>
    <col min="14086" max="14086" width="9.140625" style="81" customWidth="1"/>
    <col min="14087" max="14087" width="9.28515625" style="81" bestFit="1" customWidth="1"/>
    <col min="14088" max="14336" width="9.140625" style="81"/>
    <col min="14337" max="14337" width="5.5703125" style="81" customWidth="1"/>
    <col min="14338" max="14338" width="12.7109375" style="81" customWidth="1"/>
    <col min="14339" max="14339" width="28.7109375" style="81" customWidth="1"/>
    <col min="14340" max="14340" width="14.28515625" style="81" customWidth="1"/>
    <col min="14341" max="14341" width="15.28515625" style="81" customWidth="1"/>
    <col min="14342" max="14342" width="9.140625" style="81" customWidth="1"/>
    <col min="14343" max="14343" width="9.28515625" style="81" bestFit="1" customWidth="1"/>
    <col min="14344" max="14592" width="9.140625" style="81"/>
    <col min="14593" max="14593" width="5.5703125" style="81" customWidth="1"/>
    <col min="14594" max="14594" width="12.7109375" style="81" customWidth="1"/>
    <col min="14595" max="14595" width="28.7109375" style="81" customWidth="1"/>
    <col min="14596" max="14596" width="14.28515625" style="81" customWidth="1"/>
    <col min="14597" max="14597" width="15.28515625" style="81" customWidth="1"/>
    <col min="14598" max="14598" width="9.140625" style="81" customWidth="1"/>
    <col min="14599" max="14599" width="9.28515625" style="81" bestFit="1" customWidth="1"/>
    <col min="14600" max="14848" width="9.140625" style="81"/>
    <col min="14849" max="14849" width="5.5703125" style="81" customWidth="1"/>
    <col min="14850" max="14850" width="12.7109375" style="81" customWidth="1"/>
    <col min="14851" max="14851" width="28.7109375" style="81" customWidth="1"/>
    <col min="14852" max="14852" width="14.28515625" style="81" customWidth="1"/>
    <col min="14853" max="14853" width="15.28515625" style="81" customWidth="1"/>
    <col min="14854" max="14854" width="9.140625" style="81" customWidth="1"/>
    <col min="14855" max="14855" width="9.28515625" style="81" bestFit="1" customWidth="1"/>
    <col min="14856" max="15104" width="9.140625" style="81"/>
    <col min="15105" max="15105" width="5.5703125" style="81" customWidth="1"/>
    <col min="15106" max="15106" width="12.7109375" style="81" customWidth="1"/>
    <col min="15107" max="15107" width="28.7109375" style="81" customWidth="1"/>
    <col min="15108" max="15108" width="14.28515625" style="81" customWidth="1"/>
    <col min="15109" max="15109" width="15.28515625" style="81" customWidth="1"/>
    <col min="15110" max="15110" width="9.140625" style="81" customWidth="1"/>
    <col min="15111" max="15111" width="9.28515625" style="81" bestFit="1" customWidth="1"/>
    <col min="15112" max="15360" width="9.140625" style="81"/>
    <col min="15361" max="15361" width="5.5703125" style="81" customWidth="1"/>
    <col min="15362" max="15362" width="12.7109375" style="81" customWidth="1"/>
    <col min="15363" max="15363" width="28.7109375" style="81" customWidth="1"/>
    <col min="15364" max="15364" width="14.28515625" style="81" customWidth="1"/>
    <col min="15365" max="15365" width="15.28515625" style="81" customWidth="1"/>
    <col min="15366" max="15366" width="9.140625" style="81" customWidth="1"/>
    <col min="15367" max="15367" width="9.28515625" style="81" bestFit="1" customWidth="1"/>
    <col min="15368" max="15616" width="9.140625" style="81"/>
    <col min="15617" max="15617" width="5.5703125" style="81" customWidth="1"/>
    <col min="15618" max="15618" width="12.7109375" style="81" customWidth="1"/>
    <col min="15619" max="15619" width="28.7109375" style="81" customWidth="1"/>
    <col min="15620" max="15620" width="14.28515625" style="81" customWidth="1"/>
    <col min="15621" max="15621" width="15.28515625" style="81" customWidth="1"/>
    <col min="15622" max="15622" width="9.140625" style="81" customWidth="1"/>
    <col min="15623" max="15623" width="9.28515625" style="81" bestFit="1" customWidth="1"/>
    <col min="15624" max="15872" width="9.140625" style="81"/>
    <col min="15873" max="15873" width="5.5703125" style="81" customWidth="1"/>
    <col min="15874" max="15874" width="12.7109375" style="81" customWidth="1"/>
    <col min="15875" max="15875" width="28.7109375" style="81" customWidth="1"/>
    <col min="15876" max="15876" width="14.28515625" style="81" customWidth="1"/>
    <col min="15877" max="15877" width="15.28515625" style="81" customWidth="1"/>
    <col min="15878" max="15878" width="9.140625" style="81" customWidth="1"/>
    <col min="15879" max="15879" width="9.28515625" style="81" bestFit="1" customWidth="1"/>
    <col min="15880" max="16128" width="9.140625" style="81"/>
    <col min="16129" max="16129" width="5.5703125" style="81" customWidth="1"/>
    <col min="16130" max="16130" width="12.7109375" style="81" customWidth="1"/>
    <col min="16131" max="16131" width="28.7109375" style="81" customWidth="1"/>
    <col min="16132" max="16132" width="14.28515625" style="81" customWidth="1"/>
    <col min="16133" max="16133" width="15.28515625" style="81" customWidth="1"/>
    <col min="16134" max="16134" width="9.140625" style="81" customWidth="1"/>
    <col min="16135" max="16135" width="9.28515625" style="81" bestFit="1" customWidth="1"/>
    <col min="16136" max="16384" width="9.140625" style="81"/>
  </cols>
  <sheetData>
    <row r="1" spans="1:9" ht="15.95" customHeight="1">
      <c r="A1" s="628" t="str">
        <f>"DDOCODE  :"&amp;'Intrest F47front'!S11</f>
        <v>DDOCODE  :06130308003</v>
      </c>
      <c r="B1" s="628"/>
      <c r="C1" s="628"/>
      <c r="D1" s="596"/>
      <c r="E1" s="596"/>
      <c r="F1" s="105"/>
      <c r="G1" s="105"/>
      <c r="H1" s="105"/>
      <c r="I1" s="105"/>
    </row>
    <row r="2" spans="1:9" ht="15.95" customHeight="1">
      <c r="A2" s="597" t="s">
        <v>329</v>
      </c>
      <c r="B2" s="597"/>
      <c r="C2" s="597"/>
      <c r="D2" s="597"/>
      <c r="E2" s="597"/>
      <c r="F2" s="106"/>
      <c r="G2" s="106"/>
      <c r="H2" s="106"/>
      <c r="I2" s="106"/>
    </row>
    <row r="3" spans="1:9" ht="15.95" customHeight="1">
      <c r="A3" s="598" t="s">
        <v>330</v>
      </c>
      <c r="B3" s="598"/>
      <c r="C3" s="598"/>
      <c r="D3" s="598"/>
      <c r="E3" s="598"/>
      <c r="F3" s="107"/>
      <c r="G3" s="107"/>
      <c r="H3" s="107"/>
      <c r="I3" s="107"/>
    </row>
    <row r="4" spans="1:9" ht="15.95" customHeight="1">
      <c r="A4" s="598" t="s">
        <v>331</v>
      </c>
      <c r="B4" s="598"/>
      <c r="C4" s="598"/>
      <c r="D4" s="598"/>
      <c r="E4" s="598"/>
      <c r="F4" s="107"/>
      <c r="G4" s="107"/>
      <c r="H4" s="107"/>
      <c r="I4" s="107"/>
    </row>
    <row r="5" spans="1:9" ht="15.95" customHeight="1">
      <c r="A5" s="629" t="str">
        <f>A1</f>
        <v>DDOCODE  :06130308003</v>
      </c>
      <c r="B5" s="629"/>
      <c r="C5" s="599" t="str">
        <f>"DDO Designation :  "&amp;'Intrest F47front'!S13</f>
        <v>DDO Designation :  HEADMASTER</v>
      </c>
      <c r="D5" s="599"/>
      <c r="E5" s="599"/>
      <c r="F5" s="108"/>
      <c r="G5" s="108"/>
      <c r="H5" s="108"/>
      <c r="I5" s="108"/>
    </row>
    <row r="6" spans="1:9" ht="15.95" customHeight="1" thickBot="1">
      <c r="A6" s="590" t="s">
        <v>332</v>
      </c>
      <c r="B6" s="590"/>
      <c r="C6" s="108" t="s">
        <v>333</v>
      </c>
      <c r="D6" s="591" t="str">
        <f>"Date   :   "&amp; Bill_Dt</f>
        <v>Date   :   Mar-2014</v>
      </c>
      <c r="E6" s="591"/>
      <c r="F6" s="108"/>
      <c r="G6" s="108"/>
      <c r="H6" s="108"/>
      <c r="I6" s="108"/>
    </row>
    <row r="7" spans="1:9" ht="26.25" customHeight="1">
      <c r="A7" s="109" t="s">
        <v>334</v>
      </c>
      <c r="B7" s="110" t="s">
        <v>335</v>
      </c>
      <c r="C7" s="111" t="s">
        <v>252</v>
      </c>
      <c r="D7" s="111" t="s">
        <v>336</v>
      </c>
      <c r="E7" s="112" t="s">
        <v>337</v>
      </c>
      <c r="F7" s="107"/>
      <c r="G7" s="107"/>
      <c r="H7" s="107"/>
      <c r="I7" s="107"/>
    </row>
    <row r="8" spans="1:9" s="117" customFormat="1" ht="21" customHeight="1">
      <c r="A8" s="113">
        <v>1</v>
      </c>
      <c r="B8" s="114" t="str">
        <f>'Intrest F47 Back'!C4</f>
        <v>0618183</v>
      </c>
      <c r="C8" s="113" t="str">
        <f>'Intrest F47 Back'!B4</f>
        <v>Sri Kunchala Seshu</v>
      </c>
      <c r="D8" s="420" t="str">
        <f>Data!G13</f>
        <v>049810100041642</v>
      </c>
      <c r="E8" s="116">
        <f>'Intrest F47 Back'!AA19</f>
        <v>71249</v>
      </c>
    </row>
    <row r="9" spans="1:9" s="117" customFormat="1" ht="21" customHeight="1">
      <c r="A9" s="113">
        <v>2</v>
      </c>
      <c r="B9" s="114">
        <f>'Intrest F47 Back'!C5</f>
        <v>0</v>
      </c>
      <c r="C9" s="113">
        <f>'Intrest F47 Back'!B5</f>
        <v>0</v>
      </c>
      <c r="D9" s="420"/>
      <c r="E9" s="116">
        <f>'Intrest F47 Back'!AA20</f>
        <v>0</v>
      </c>
    </row>
    <row r="10" spans="1:9" s="117" customFormat="1" ht="21" customHeight="1">
      <c r="A10" s="113">
        <v>3</v>
      </c>
      <c r="B10" s="114">
        <f>'Intrest F47 Back'!C17</f>
        <v>0</v>
      </c>
      <c r="C10" s="113">
        <f>'Intrest F47 Back'!B17</f>
        <v>0</v>
      </c>
      <c r="D10" s="420"/>
      <c r="E10" s="116">
        <f>'Intrest F47 Back'!AA32</f>
        <v>0</v>
      </c>
    </row>
    <row r="11" spans="1:9" s="117" customFormat="1" ht="21" customHeight="1" thickBot="1">
      <c r="A11" s="113">
        <v>4</v>
      </c>
      <c r="B11" s="114">
        <f>'Intrest F47 Back'!C18</f>
        <v>0</v>
      </c>
      <c r="C11" s="113">
        <f>'Intrest F47 Back'!B18</f>
        <v>0</v>
      </c>
      <c r="D11" s="420"/>
      <c r="E11" s="116">
        <f>'Intrest F47 Back'!AA33</f>
        <v>0</v>
      </c>
    </row>
    <row r="12" spans="1:9" s="119" customFormat="1" ht="21" customHeight="1" thickTop="1" thickBot="1">
      <c r="A12" s="592" t="s">
        <v>338</v>
      </c>
      <c r="B12" s="593"/>
      <c r="C12" s="593"/>
      <c r="D12" s="594"/>
      <c r="E12" s="118">
        <f>E8</f>
        <v>71249</v>
      </c>
    </row>
    <row r="13" spans="1:9" s="117" customFormat="1" ht="21" customHeight="1" thickTop="1"/>
    <row r="14" spans="1:9" s="117" customFormat="1" ht="21" customHeight="1">
      <c r="A14" s="117" t="str">
        <f>'Intrest F47front'!E98</f>
        <v xml:space="preserve"> Rupees Seventy one Thousand Two Hundred and Forty nine Only</v>
      </c>
    </row>
    <row r="15" spans="1:9" s="117" customFormat="1" ht="21" customHeight="1"/>
    <row r="16" spans="1:9" s="117" customFormat="1" ht="21" customHeight="1"/>
    <row r="17" spans="1:8" s="117" customFormat="1" ht="21" customHeight="1">
      <c r="D17" s="89" t="s">
        <v>272</v>
      </c>
    </row>
    <row r="18" spans="1:8" s="117" customFormat="1" ht="21" customHeight="1"/>
    <row r="19" spans="1:8" s="117" customFormat="1" ht="21" customHeight="1"/>
    <row r="20" spans="1:8" s="117" customFormat="1" ht="21" customHeight="1"/>
    <row r="21" spans="1:8" s="117" customFormat="1" ht="21" customHeight="1">
      <c r="A21"/>
      <c r="B21"/>
      <c r="C21"/>
      <c r="D21"/>
      <c r="E21"/>
      <c r="F21"/>
      <c r="G21"/>
      <c r="H21"/>
    </row>
    <row r="22" spans="1:8" s="117" customFormat="1" ht="21" customHeight="1">
      <c r="A22"/>
      <c r="B22"/>
      <c r="C22"/>
      <c r="D22"/>
      <c r="E22"/>
      <c r="F22"/>
      <c r="G22"/>
      <c r="H22"/>
    </row>
    <row r="23" spans="1:8" s="117" customFormat="1" ht="21" customHeight="1">
      <c r="A23"/>
      <c r="B23"/>
      <c r="C23"/>
      <c r="D23"/>
      <c r="E23"/>
      <c r="F23"/>
      <c r="G23"/>
      <c r="H23"/>
    </row>
    <row r="24" spans="1:8" s="117" customFormat="1" ht="21" customHeight="1">
      <c r="A24"/>
      <c r="B24"/>
      <c r="C24"/>
      <c r="D24"/>
      <c r="E24"/>
      <c r="F24"/>
      <c r="G24"/>
      <c r="H24"/>
    </row>
    <row r="25" spans="1:8" s="117" customFormat="1" ht="21" customHeight="1">
      <c r="A25"/>
      <c r="B25"/>
      <c r="C25"/>
      <c r="D25"/>
      <c r="E25"/>
      <c r="F25"/>
      <c r="G25"/>
      <c r="H25"/>
    </row>
    <row r="26" spans="1:8" s="117" customFormat="1" ht="21" customHeight="1">
      <c r="A26"/>
      <c r="B26"/>
      <c r="C26"/>
      <c r="D26"/>
      <c r="E26"/>
      <c r="F26"/>
      <c r="G26"/>
      <c r="H26"/>
    </row>
    <row r="27" spans="1:8" s="117" customFormat="1" ht="21" customHeight="1">
      <c r="A27"/>
      <c r="B27"/>
      <c r="C27"/>
      <c r="D27"/>
      <c r="E27"/>
      <c r="F27"/>
      <c r="G27"/>
      <c r="H27"/>
    </row>
    <row r="28" spans="1:8" s="117" customFormat="1" ht="21" customHeight="1">
      <c r="A28"/>
      <c r="B28"/>
      <c r="C28"/>
      <c r="D28"/>
      <c r="E28"/>
      <c r="F28"/>
      <c r="G28"/>
      <c r="H28"/>
    </row>
    <row r="29" spans="1:8" s="117" customFormat="1" ht="21" customHeight="1">
      <c r="A29"/>
      <c r="B29"/>
      <c r="C29"/>
      <c r="D29"/>
      <c r="E29"/>
      <c r="F29"/>
      <c r="G29"/>
      <c r="H29"/>
    </row>
    <row r="30" spans="1:8" s="117" customFormat="1" ht="21" customHeight="1">
      <c r="A30"/>
      <c r="B30"/>
      <c r="C30"/>
      <c r="D30"/>
      <c r="E30"/>
      <c r="F30"/>
      <c r="G30"/>
      <c r="H30"/>
    </row>
    <row r="31" spans="1:8" s="117" customFormat="1" ht="21" customHeight="1">
      <c r="A31"/>
      <c r="B31"/>
      <c r="C31"/>
      <c r="D31"/>
      <c r="E31"/>
      <c r="F31"/>
      <c r="G31"/>
      <c r="H31"/>
    </row>
    <row r="32" spans="1:8" s="117" customFormat="1" ht="21" customHeight="1">
      <c r="A32"/>
      <c r="B32"/>
      <c r="C32"/>
      <c r="D32"/>
      <c r="E32"/>
      <c r="F32"/>
      <c r="G32"/>
      <c r="H32"/>
    </row>
    <row r="33" spans="1:8" s="117" customFormat="1" ht="21" customHeight="1">
      <c r="A33"/>
      <c r="B33"/>
      <c r="C33"/>
      <c r="D33"/>
      <c r="E33"/>
      <c r="F33"/>
      <c r="G33"/>
      <c r="H33"/>
    </row>
    <row r="34" spans="1:8" s="117" customFormat="1" ht="21" customHeight="1">
      <c r="A34"/>
      <c r="B34"/>
      <c r="C34"/>
      <c r="D34"/>
      <c r="E34"/>
      <c r="F34"/>
      <c r="G34"/>
      <c r="H34"/>
    </row>
    <row r="35" spans="1:8" s="117" customFormat="1" ht="21" customHeight="1">
      <c r="A35"/>
      <c r="B35"/>
      <c r="C35"/>
      <c r="D35"/>
      <c r="E35"/>
      <c r="F35"/>
      <c r="G35"/>
      <c r="H35"/>
    </row>
    <row r="36" spans="1:8" s="117" customFormat="1" ht="21" customHeight="1">
      <c r="A36"/>
      <c r="B36"/>
      <c r="C36"/>
      <c r="D36"/>
      <c r="E36"/>
      <c r="F36"/>
      <c r="G36"/>
      <c r="H36"/>
    </row>
    <row r="37" spans="1:8" s="117" customFormat="1" ht="21" customHeight="1">
      <c r="A37"/>
      <c r="B37"/>
      <c r="C37"/>
      <c r="D37"/>
      <c r="E37"/>
      <c r="F37"/>
      <c r="G37"/>
      <c r="H37"/>
    </row>
    <row r="38" spans="1:8" s="117" customFormat="1" ht="21" customHeight="1">
      <c r="A38"/>
      <c r="B38"/>
      <c r="C38"/>
      <c r="D38"/>
      <c r="E38"/>
      <c r="F38"/>
      <c r="G38"/>
      <c r="H38"/>
    </row>
    <row r="39" spans="1:8" s="117" customFormat="1" ht="21" customHeight="1">
      <c r="A39"/>
      <c r="B39"/>
      <c r="C39"/>
      <c r="D39"/>
      <c r="E39"/>
      <c r="F39"/>
      <c r="G39"/>
      <c r="H39"/>
    </row>
    <row r="40" spans="1:8" s="117" customFormat="1" ht="21" customHeight="1">
      <c r="A40"/>
      <c r="B40"/>
      <c r="C40"/>
      <c r="D40"/>
      <c r="E40"/>
      <c r="F40"/>
      <c r="G40"/>
      <c r="H40"/>
    </row>
    <row r="41" spans="1:8" s="117" customFormat="1" ht="21" customHeight="1">
      <c r="A41"/>
      <c r="B41"/>
      <c r="C41"/>
      <c r="D41"/>
      <c r="E41"/>
      <c r="F41"/>
      <c r="G41"/>
      <c r="H41"/>
    </row>
    <row r="42" spans="1:8" s="117" customFormat="1" ht="21" customHeight="1">
      <c r="A42"/>
      <c r="B42"/>
      <c r="C42"/>
      <c r="D42"/>
      <c r="E42"/>
      <c r="F42"/>
      <c r="G42"/>
      <c r="H42"/>
    </row>
    <row r="43" spans="1:8" s="117" customFormat="1" ht="21" customHeight="1">
      <c r="A43"/>
      <c r="B43"/>
      <c r="C43"/>
      <c r="D43"/>
      <c r="E43"/>
      <c r="F43"/>
      <c r="G43"/>
      <c r="H43"/>
    </row>
    <row r="44" spans="1:8" s="117" customFormat="1" ht="21" customHeight="1">
      <c r="A44"/>
      <c r="B44"/>
      <c r="C44"/>
      <c r="D44"/>
      <c r="E44"/>
      <c r="F44"/>
      <c r="G44"/>
      <c r="H44"/>
    </row>
    <row r="45" spans="1:8" s="117" customFormat="1" ht="21" customHeight="1">
      <c r="A45"/>
      <c r="B45"/>
      <c r="C45"/>
      <c r="D45"/>
      <c r="E45"/>
      <c r="F45"/>
      <c r="G45"/>
      <c r="H45"/>
    </row>
    <row r="46" spans="1:8" s="117" customFormat="1" ht="21" customHeight="1">
      <c r="A46"/>
      <c r="B46"/>
      <c r="C46"/>
      <c r="D46"/>
      <c r="E46"/>
      <c r="F46"/>
      <c r="G46"/>
      <c r="H46"/>
    </row>
    <row r="47" spans="1:8" s="117" customFormat="1" ht="21" customHeight="1">
      <c r="A47"/>
      <c r="B47"/>
      <c r="C47"/>
      <c r="D47"/>
      <c r="E47"/>
      <c r="F47"/>
      <c r="G47"/>
      <c r="H47"/>
    </row>
    <row r="48" spans="1:8" s="117" customFormat="1" ht="21" customHeight="1">
      <c r="A48"/>
      <c r="B48"/>
      <c r="C48"/>
      <c r="D48"/>
      <c r="E48"/>
      <c r="F48"/>
      <c r="G48"/>
      <c r="H48"/>
    </row>
    <row r="49" spans="1:8" s="117" customFormat="1" ht="21" customHeight="1">
      <c r="A49"/>
      <c r="B49"/>
      <c r="C49"/>
      <c r="D49"/>
      <c r="E49"/>
      <c r="F49"/>
      <c r="G49"/>
      <c r="H49"/>
    </row>
    <row r="50" spans="1:8" s="117" customFormat="1" ht="21" customHeight="1">
      <c r="A50"/>
      <c r="B50"/>
      <c r="C50"/>
      <c r="D50"/>
      <c r="E50"/>
      <c r="F50"/>
      <c r="G50"/>
      <c r="H50"/>
    </row>
    <row r="51" spans="1:8" s="117" customFormat="1" ht="21" customHeight="1">
      <c r="A51"/>
      <c r="B51"/>
      <c r="C51"/>
      <c r="D51"/>
      <c r="E51"/>
      <c r="F51"/>
      <c r="G51"/>
      <c r="H51"/>
    </row>
    <row r="52" spans="1:8" s="117" customFormat="1" ht="21" customHeight="1">
      <c r="A52"/>
      <c r="B52"/>
      <c r="C52"/>
      <c r="D52"/>
      <c r="E52"/>
      <c r="F52"/>
      <c r="G52"/>
      <c r="H52"/>
    </row>
    <row r="53" spans="1:8" s="117" customFormat="1" ht="21" customHeight="1">
      <c r="A53"/>
      <c r="B53"/>
      <c r="C53"/>
      <c r="D53"/>
      <c r="E53"/>
      <c r="F53"/>
      <c r="G53"/>
      <c r="H53"/>
    </row>
    <row r="54" spans="1:8" s="117" customFormat="1" ht="21" customHeight="1">
      <c r="A54"/>
      <c r="B54"/>
      <c r="C54"/>
      <c r="D54"/>
      <c r="E54"/>
      <c r="F54"/>
      <c r="G54"/>
      <c r="H54"/>
    </row>
    <row r="55" spans="1:8" s="117" customFormat="1" ht="21" customHeight="1">
      <c r="A55"/>
      <c r="B55"/>
      <c r="C55"/>
      <c r="D55"/>
      <c r="E55"/>
      <c r="F55"/>
      <c r="G55"/>
      <c r="H55"/>
    </row>
    <row r="56" spans="1:8" s="117" customFormat="1" ht="21" customHeight="1">
      <c r="A56"/>
      <c r="B56"/>
      <c r="C56"/>
      <c r="D56"/>
      <c r="E56"/>
      <c r="F56"/>
      <c r="G56"/>
      <c r="H56"/>
    </row>
    <row r="57" spans="1:8" s="117" customFormat="1" ht="21" customHeight="1">
      <c r="A57"/>
      <c r="B57"/>
      <c r="C57"/>
      <c r="D57"/>
      <c r="E57"/>
      <c r="F57"/>
      <c r="G57"/>
      <c r="H57"/>
    </row>
    <row r="58" spans="1:8" s="117" customFormat="1" ht="21" customHeight="1">
      <c r="A58"/>
      <c r="B58"/>
      <c r="C58"/>
      <c r="D58"/>
      <c r="E58"/>
      <c r="F58"/>
      <c r="G58"/>
      <c r="H58"/>
    </row>
    <row r="59" spans="1:8" s="117" customFormat="1" ht="21" customHeight="1">
      <c r="A59"/>
      <c r="B59"/>
      <c r="C59"/>
      <c r="D59"/>
      <c r="E59"/>
      <c r="F59"/>
      <c r="G59"/>
      <c r="H59"/>
    </row>
    <row r="60" spans="1:8" s="117" customFormat="1" ht="21" customHeight="1">
      <c r="A60"/>
      <c r="B60"/>
      <c r="C60"/>
      <c r="D60"/>
      <c r="E60"/>
      <c r="F60"/>
      <c r="G60"/>
      <c r="H60"/>
    </row>
    <row r="61" spans="1:8" s="117" customFormat="1" ht="21" customHeight="1">
      <c r="A61"/>
      <c r="B61"/>
      <c r="C61"/>
      <c r="D61"/>
      <c r="E61"/>
      <c r="F61"/>
      <c r="G61"/>
      <c r="H61"/>
    </row>
    <row r="62" spans="1:8" s="117" customFormat="1" ht="21" customHeight="1"/>
    <row r="63" spans="1:8" s="117" customFormat="1" ht="21" customHeight="1"/>
    <row r="64" spans="1:8" s="117" customFormat="1" ht="21" customHeight="1"/>
    <row r="65" s="117" customFormat="1" ht="21" customHeight="1"/>
    <row r="66" s="117" customFormat="1" ht="21" customHeight="1"/>
    <row r="67" s="117" customFormat="1" ht="21" customHeight="1"/>
    <row r="68" s="117" customFormat="1" ht="21" customHeight="1"/>
    <row r="69" s="117" customFormat="1" ht="21" customHeight="1"/>
    <row r="70" s="117" customFormat="1" ht="21" customHeight="1"/>
    <row r="71" s="117" customFormat="1" ht="21" customHeight="1"/>
    <row r="72" s="117" customFormat="1" ht="21" customHeight="1"/>
    <row r="73" s="117" customFormat="1" ht="21" customHeight="1"/>
    <row r="74" s="117" customFormat="1" ht="21" customHeight="1"/>
    <row r="75" s="117" customFormat="1" ht="21" customHeight="1"/>
    <row r="76" s="117" customFormat="1" ht="21" customHeight="1"/>
    <row r="77" s="117" customFormat="1" ht="21" customHeight="1"/>
    <row r="78" s="117" customFormat="1" ht="21" customHeight="1"/>
    <row r="79" s="117" customFormat="1" ht="21" customHeight="1"/>
    <row r="80" s="117" customFormat="1" ht="21" customHeight="1"/>
    <row r="81" s="117" customFormat="1" ht="21" customHeight="1"/>
    <row r="82" s="117" customFormat="1" ht="21" customHeight="1"/>
    <row r="83" s="117" customFormat="1" ht="21" customHeight="1"/>
    <row r="84" s="117" customFormat="1" ht="21" customHeight="1"/>
    <row r="85" s="117" customFormat="1" ht="21" customHeight="1"/>
    <row r="86" s="117" customFormat="1" ht="21" customHeight="1"/>
    <row r="87" s="117" customFormat="1" ht="21" customHeight="1"/>
    <row r="88" s="117" customFormat="1" ht="21" customHeight="1"/>
    <row r="89" s="117" customFormat="1" ht="21" customHeight="1"/>
    <row r="90" s="117" customFormat="1" ht="21" customHeight="1"/>
    <row r="91" s="117" customFormat="1" ht="21" customHeight="1"/>
    <row r="92" s="117" customFormat="1" ht="21" customHeight="1"/>
    <row r="93" s="117" customFormat="1" ht="21" customHeight="1"/>
    <row r="94" s="117" customFormat="1" ht="21" customHeight="1"/>
    <row r="95" s="117" customFormat="1" ht="21" customHeight="1"/>
    <row r="96" s="117" customFormat="1" ht="21" customHeight="1"/>
    <row r="97" s="117" customFormat="1" ht="21" customHeight="1"/>
    <row r="98" s="117" customFormat="1" ht="21" customHeight="1"/>
    <row r="99" s="117" customFormat="1" ht="21" customHeight="1"/>
    <row r="100" s="117" customFormat="1" ht="21" customHeight="1"/>
    <row r="101" s="117" customFormat="1" ht="21" customHeight="1"/>
    <row r="102" s="117" customFormat="1" ht="21" customHeight="1"/>
    <row r="103" s="117" customFormat="1" ht="21" customHeight="1"/>
    <row r="104" s="117" customFormat="1" ht="21" customHeight="1"/>
    <row r="105" s="117" customFormat="1" ht="21" customHeight="1"/>
    <row r="106" s="117" customFormat="1" ht="21" customHeight="1"/>
    <row r="107" s="117" customFormat="1" ht="21" customHeight="1"/>
    <row r="108" s="117" customFormat="1" ht="21" customHeight="1"/>
    <row r="109" s="117" customFormat="1" ht="21" customHeight="1"/>
    <row r="110" s="117" customFormat="1" ht="21" customHeight="1"/>
    <row r="111" s="117" customFormat="1" ht="21" customHeight="1"/>
    <row r="112" s="117" customFormat="1" ht="21" customHeight="1"/>
    <row r="113" s="117" customFormat="1" ht="21" customHeight="1"/>
    <row r="114" s="117" customFormat="1" ht="21" customHeight="1"/>
    <row r="115" s="117" customFormat="1" ht="21" customHeight="1"/>
    <row r="116" s="117" customFormat="1" ht="21" customHeight="1"/>
    <row r="117" s="117" customFormat="1" ht="21" customHeight="1"/>
    <row r="118" s="117" customFormat="1" ht="21" customHeight="1"/>
    <row r="119" s="117" customFormat="1" ht="21" customHeight="1"/>
    <row r="120" s="117" customFormat="1" ht="21" customHeight="1"/>
    <row r="121" s="117" customFormat="1" ht="21" customHeight="1"/>
    <row r="122" s="117" customFormat="1" ht="21" customHeight="1"/>
    <row r="123" s="117" customFormat="1" ht="21" customHeight="1"/>
    <row r="124" s="117" customFormat="1" ht="21" customHeight="1"/>
    <row r="125" s="117" customFormat="1" ht="21" customHeight="1"/>
    <row r="126" s="117" customFormat="1" ht="21" customHeight="1"/>
    <row r="127" s="117" customFormat="1" ht="21" customHeight="1"/>
    <row r="128" s="117" customFormat="1" ht="21" customHeight="1"/>
    <row r="129" s="117" customFormat="1" ht="21" customHeight="1"/>
    <row r="130" s="117" customFormat="1" ht="21" customHeight="1"/>
    <row r="131" s="117" customFormat="1" ht="21" customHeight="1"/>
    <row r="132" s="117" customFormat="1" ht="21" customHeight="1"/>
    <row r="133" s="117" customFormat="1" ht="21" customHeight="1"/>
    <row r="134" s="117" customFormat="1" ht="21" customHeight="1"/>
    <row r="135" s="117" customFormat="1" ht="21" customHeight="1"/>
    <row r="136" s="117" customFormat="1" ht="21" customHeight="1"/>
    <row r="137" s="117" customFormat="1" ht="21" customHeight="1"/>
    <row r="138" s="117" customFormat="1" ht="21" customHeight="1"/>
    <row r="139" s="117" customFormat="1" ht="21" customHeight="1"/>
    <row r="140" s="117" customFormat="1" ht="21" customHeight="1"/>
    <row r="141" s="117" customFormat="1" ht="21" customHeight="1"/>
    <row r="142" s="117" customFormat="1" ht="21" customHeight="1"/>
    <row r="143" s="117" customFormat="1" ht="21" customHeight="1"/>
    <row r="144" s="117" customFormat="1" ht="21" customHeight="1"/>
    <row r="145" s="117" customFormat="1" ht="21" customHeight="1"/>
    <row r="146" s="117" customFormat="1" ht="21" customHeight="1"/>
    <row r="147" s="117" customFormat="1" ht="21" customHeight="1"/>
    <row r="148" s="117" customFormat="1" ht="21" customHeight="1"/>
    <row r="149" s="117" customFormat="1" ht="21" customHeight="1"/>
    <row r="150" s="117" customFormat="1" ht="21" customHeight="1"/>
    <row r="151" s="117" customFormat="1" ht="21" customHeight="1"/>
    <row r="152" s="117" customFormat="1" ht="21" customHeight="1"/>
    <row r="153" s="117" customFormat="1" ht="21" customHeight="1"/>
    <row r="154" s="117" customFormat="1" ht="21" customHeight="1"/>
    <row r="155" s="117" customFormat="1" ht="21" customHeight="1"/>
    <row r="156" s="117" customFormat="1" ht="21" customHeight="1"/>
    <row r="157" s="117" customFormat="1" ht="21" customHeight="1"/>
    <row r="158" s="117" customFormat="1" ht="21" customHeight="1"/>
    <row r="159" s="117" customFormat="1" ht="21" customHeight="1"/>
    <row r="160" s="117" customFormat="1" ht="21" customHeight="1"/>
    <row r="161" s="117" customFormat="1" ht="21" customHeight="1"/>
    <row r="162" s="117" customFormat="1" ht="21" customHeight="1"/>
    <row r="163" s="117" customFormat="1" ht="21" customHeight="1"/>
    <row r="164" s="117" customFormat="1" ht="21" customHeight="1"/>
    <row r="165" s="117" customFormat="1" ht="21" customHeight="1"/>
    <row r="166" s="117" customFormat="1" ht="21" customHeight="1"/>
    <row r="167" s="117" customFormat="1" ht="21" customHeight="1"/>
    <row r="168" s="117" customFormat="1" ht="21" customHeight="1"/>
    <row r="169" s="117" customFormat="1" ht="21" customHeight="1"/>
    <row r="170" s="117" customFormat="1" ht="21" customHeight="1"/>
    <row r="171" s="117" customFormat="1" ht="21" customHeight="1"/>
    <row r="172" s="117" customFormat="1" ht="21" customHeight="1"/>
    <row r="173" s="117" customFormat="1" ht="21" customHeight="1"/>
    <row r="174" s="117" customFormat="1" ht="21" customHeight="1"/>
    <row r="175" s="117" customFormat="1" ht="21" customHeight="1"/>
    <row r="176" s="117" customFormat="1" ht="21" customHeight="1"/>
    <row r="177" s="117" customFormat="1" ht="21" customHeight="1"/>
    <row r="178" s="117" customFormat="1" ht="21" customHeight="1"/>
    <row r="179" s="117" customFormat="1" ht="21" customHeight="1"/>
    <row r="180" s="117" customFormat="1" ht="21" customHeight="1"/>
    <row r="181" s="117" customFormat="1" ht="21" customHeight="1"/>
    <row r="182" s="117" customFormat="1" ht="21" customHeight="1"/>
    <row r="183" s="117" customFormat="1" ht="21" customHeight="1"/>
    <row r="184" s="117" customFormat="1" ht="21" customHeight="1"/>
    <row r="185" s="117" customFormat="1" ht="21" customHeight="1"/>
    <row r="186" s="117" customFormat="1" ht="21" customHeight="1"/>
    <row r="187" s="117" customFormat="1" ht="21" customHeight="1"/>
    <row r="188" s="117" customFormat="1" ht="21" customHeight="1"/>
    <row r="189" s="117" customFormat="1" ht="21" customHeight="1"/>
    <row r="190" s="117" customFormat="1" ht="21" customHeight="1"/>
    <row r="191" s="117" customFormat="1" ht="21" customHeight="1"/>
    <row r="192" s="117" customFormat="1" ht="21" customHeight="1"/>
    <row r="193" s="117" customFormat="1" ht="21" customHeight="1"/>
    <row r="194" s="117" customFormat="1" ht="21" customHeight="1"/>
    <row r="195" s="117" customFormat="1" ht="21" customHeight="1"/>
    <row r="196" s="117" customFormat="1" ht="21" customHeight="1"/>
    <row r="197" s="117" customFormat="1" ht="21" customHeight="1"/>
    <row r="198" s="117" customFormat="1" ht="21" customHeight="1"/>
    <row r="199" s="117" customFormat="1" ht="21" customHeight="1"/>
    <row r="200" s="117" customFormat="1" ht="21" customHeight="1"/>
    <row r="201" s="117" customFormat="1" ht="21" customHeight="1"/>
    <row r="202" s="117" customFormat="1" ht="21" customHeight="1"/>
    <row r="203" s="117" customFormat="1" ht="21" customHeight="1"/>
    <row r="204" s="117" customFormat="1" ht="21" customHeight="1"/>
    <row r="205" s="117" customFormat="1" ht="21" customHeight="1"/>
    <row r="206" s="117" customFormat="1" ht="21" customHeight="1"/>
    <row r="207" s="117" customFormat="1" ht="21" customHeight="1"/>
    <row r="208" s="117" customFormat="1" ht="21" customHeight="1"/>
    <row r="209" s="117" customFormat="1" ht="21" customHeight="1"/>
    <row r="210" s="117" customFormat="1" ht="21" customHeight="1"/>
    <row r="211" s="117" customFormat="1" ht="21" customHeight="1"/>
    <row r="212" s="117" customFormat="1" ht="21" customHeight="1"/>
    <row r="213" s="117" customFormat="1" ht="21" customHeight="1"/>
    <row r="214" s="117" customFormat="1" ht="21" customHeight="1"/>
    <row r="215" s="117" customFormat="1" ht="21" customHeight="1"/>
    <row r="216" s="117" customFormat="1" ht="21" customHeight="1"/>
    <row r="217" s="117" customFormat="1" ht="21" customHeight="1"/>
    <row r="218" s="117" customFormat="1" ht="21" customHeight="1"/>
    <row r="219" s="117" customFormat="1" ht="21" customHeight="1"/>
    <row r="220" s="117" customFormat="1" ht="21" customHeight="1"/>
    <row r="221" s="117" customFormat="1" ht="21" customHeight="1"/>
    <row r="222" s="117" customFormat="1" ht="21" customHeight="1"/>
    <row r="223" s="117" customFormat="1" ht="21" customHeight="1"/>
    <row r="224" s="117" customFormat="1" ht="21" customHeight="1"/>
    <row r="225" s="117" customFormat="1" ht="21" customHeight="1"/>
    <row r="226" s="117" customFormat="1" ht="21" customHeight="1"/>
    <row r="227" s="117" customFormat="1" ht="21" customHeight="1"/>
    <row r="228" s="117" customFormat="1" ht="21" customHeight="1"/>
    <row r="229" s="117" customFormat="1" ht="21" customHeight="1"/>
    <row r="230" s="117" customFormat="1" ht="21" customHeight="1"/>
    <row r="231" s="117" customFormat="1" ht="21" customHeight="1"/>
    <row r="232" s="117" customFormat="1" ht="21" customHeight="1"/>
    <row r="233" s="117" customFormat="1" ht="21" customHeight="1"/>
    <row r="234" s="117" customFormat="1" ht="21" customHeight="1"/>
    <row r="235" s="117" customFormat="1" ht="21" customHeight="1"/>
    <row r="236" s="117" customFormat="1" ht="21" customHeight="1"/>
    <row r="237" s="117" customFormat="1" ht="21" customHeight="1"/>
    <row r="238" s="117" customFormat="1" ht="21" customHeight="1"/>
    <row r="239" s="117" customFormat="1" ht="21" customHeight="1"/>
    <row r="240" s="117" customFormat="1" ht="21" customHeight="1"/>
    <row r="241" s="117" customFormat="1" ht="21" customHeight="1"/>
    <row r="242" s="117" customFormat="1" ht="21" customHeight="1"/>
    <row r="243" s="117" customFormat="1" ht="21" customHeight="1"/>
    <row r="244" s="117" customFormat="1" ht="21" customHeight="1"/>
    <row r="245" s="117" customFormat="1" ht="21" customHeight="1"/>
    <row r="246" s="117" customFormat="1" ht="21" customHeight="1"/>
    <row r="247" s="117" customFormat="1" ht="21" customHeight="1"/>
    <row r="248" s="117" customFormat="1" ht="21" customHeight="1"/>
    <row r="249" s="117" customFormat="1" ht="21" customHeight="1"/>
    <row r="250" s="117" customFormat="1" ht="21" customHeight="1"/>
    <row r="251" s="117" customFormat="1" ht="21" customHeight="1"/>
    <row r="252" s="117" customFormat="1" ht="21" customHeight="1"/>
    <row r="253" s="117" customFormat="1" ht="21" customHeight="1"/>
    <row r="254" s="117" customFormat="1" ht="21" customHeight="1"/>
    <row r="255" s="117" customFormat="1" ht="21" customHeight="1"/>
    <row r="256" s="117" customFormat="1" ht="21" customHeight="1"/>
    <row r="257" s="117" customFormat="1" ht="21" customHeight="1"/>
    <row r="258" s="117" customFormat="1" ht="21" customHeight="1"/>
    <row r="259" s="117" customFormat="1" ht="21" customHeight="1"/>
    <row r="260" s="117" customFormat="1" ht="21" customHeight="1"/>
    <row r="261" s="117" customFormat="1" ht="21" customHeight="1"/>
    <row r="262" s="117" customFormat="1" ht="21" customHeight="1"/>
    <row r="263" s="117" customFormat="1" ht="21" customHeight="1"/>
    <row r="264" s="117" customFormat="1" ht="21" customHeight="1"/>
    <row r="265" s="117" customFormat="1" ht="21" customHeight="1"/>
    <row r="266" s="117" customFormat="1" ht="21" customHeight="1"/>
    <row r="267" s="117" customFormat="1" ht="21" customHeight="1"/>
    <row r="268" s="117" customFormat="1" ht="21" customHeight="1"/>
    <row r="269" s="117" customFormat="1" ht="21" customHeight="1"/>
    <row r="270" s="117" customFormat="1" ht="21" customHeight="1"/>
    <row r="271" s="117" customFormat="1" ht="21" customHeight="1"/>
    <row r="272" s="117" customFormat="1" ht="21" customHeight="1"/>
    <row r="273" s="117" customFormat="1" ht="21" customHeight="1"/>
    <row r="274" s="117" customFormat="1" ht="21" customHeight="1"/>
    <row r="275" s="117" customFormat="1" ht="21" customHeight="1"/>
    <row r="276" s="117" customFormat="1" ht="21" customHeight="1"/>
    <row r="277" s="117" customFormat="1" ht="21" customHeight="1"/>
    <row r="278" s="117" customFormat="1" ht="21" customHeight="1"/>
    <row r="279" s="117" customFormat="1" ht="21" customHeight="1"/>
    <row r="280" s="117" customFormat="1" ht="21" customHeight="1"/>
    <row r="281" s="117" customFormat="1" ht="21" customHeight="1"/>
    <row r="282" s="117" customFormat="1" ht="21" customHeight="1"/>
    <row r="283" s="117" customFormat="1" ht="21" customHeight="1"/>
    <row r="284" s="117" customFormat="1" ht="21" customHeight="1"/>
    <row r="285" s="117" customFormat="1" ht="21" customHeight="1"/>
    <row r="286" s="117" customFormat="1" ht="21" customHeight="1"/>
    <row r="287" s="117" customFormat="1" ht="21" customHeight="1"/>
    <row r="288" s="117" customFormat="1" ht="21" customHeight="1"/>
    <row r="289" s="117" customFormat="1" ht="21" customHeight="1"/>
    <row r="290" s="117" customFormat="1" ht="21" customHeight="1"/>
    <row r="291" s="117" customFormat="1" ht="21" customHeight="1"/>
    <row r="292" s="117" customFormat="1" ht="21" customHeight="1"/>
    <row r="293" s="117" customFormat="1" ht="21" customHeight="1"/>
    <row r="294" s="117" customFormat="1" ht="21" customHeight="1"/>
    <row r="295" s="117" customFormat="1" ht="21" customHeight="1"/>
    <row r="296" s="117" customFormat="1" ht="21" customHeight="1"/>
    <row r="297" s="117" customFormat="1" ht="21" customHeight="1"/>
    <row r="298" s="117" customFormat="1" ht="21" customHeight="1"/>
    <row r="299" s="117" customFormat="1" ht="21" customHeight="1"/>
    <row r="300" s="117" customFormat="1" ht="21" customHeight="1"/>
    <row r="301" s="117" customFormat="1" ht="21" customHeight="1"/>
    <row r="302" s="117" customFormat="1" ht="21" customHeight="1"/>
    <row r="303" s="117" customFormat="1" ht="21" customHeight="1"/>
    <row r="304" s="117" customFormat="1" ht="21" customHeight="1"/>
    <row r="305" s="117" customFormat="1" ht="21" customHeight="1"/>
    <row r="306" s="117" customFormat="1" ht="21" customHeight="1"/>
    <row r="307" s="117" customFormat="1" ht="21" customHeight="1"/>
    <row r="308" s="117" customFormat="1" ht="21" customHeight="1"/>
    <row r="309" s="117" customFormat="1" ht="21" customHeight="1"/>
    <row r="310" s="117" customFormat="1" ht="21" customHeight="1"/>
    <row r="311" s="117" customFormat="1" ht="21" customHeight="1"/>
    <row r="312" s="117" customFormat="1" ht="21" customHeight="1"/>
    <row r="313" s="117" customFormat="1" ht="21" customHeight="1"/>
    <row r="314" s="117" customFormat="1" ht="21" customHeight="1"/>
    <row r="315" s="117" customFormat="1" ht="21" customHeight="1"/>
    <row r="316" s="117" customFormat="1" ht="21" customHeight="1"/>
    <row r="317" s="117" customFormat="1" ht="21" customHeight="1"/>
    <row r="318" s="117" customFormat="1" ht="21" customHeight="1"/>
    <row r="319" s="117" customFormat="1" ht="21" customHeight="1"/>
    <row r="320" s="117" customFormat="1" ht="21" customHeight="1"/>
    <row r="321" s="117" customFormat="1" ht="21" customHeight="1"/>
    <row r="322" s="117" customFormat="1" ht="21" customHeight="1"/>
    <row r="323" s="117" customFormat="1" ht="21" customHeight="1"/>
    <row r="324" s="117" customFormat="1" ht="21" customHeight="1"/>
    <row r="325" s="117" customFormat="1" ht="21" customHeight="1"/>
    <row r="326" s="117" customFormat="1" ht="21" customHeight="1"/>
    <row r="327" s="117" customFormat="1" ht="21" customHeight="1"/>
    <row r="328" s="117" customFormat="1" ht="21" customHeight="1"/>
    <row r="329" s="117" customFormat="1" ht="21" customHeight="1"/>
    <row r="330" s="117" customFormat="1" ht="21" customHeight="1"/>
    <row r="331" s="117" customFormat="1" ht="21" customHeight="1"/>
    <row r="332" s="117" customFormat="1" ht="21" customHeight="1"/>
    <row r="333" s="117" customFormat="1" ht="21" customHeight="1"/>
    <row r="334" s="117" customFormat="1" ht="21" customHeight="1"/>
    <row r="335" s="117" customFormat="1" ht="21" customHeight="1"/>
    <row r="336" s="117" customFormat="1" ht="21" customHeight="1"/>
    <row r="337" s="117" customFormat="1" ht="21" customHeight="1"/>
    <row r="338" s="117" customFormat="1" ht="21" customHeight="1"/>
    <row r="339" s="117" customFormat="1" ht="21" customHeight="1"/>
    <row r="340" s="117" customFormat="1" ht="21" customHeight="1"/>
    <row r="341" s="117" customFormat="1" ht="21" customHeight="1"/>
    <row r="342" s="117" customFormat="1" ht="21" customHeight="1"/>
    <row r="343" s="117" customFormat="1" ht="21" customHeight="1"/>
    <row r="344" s="117" customFormat="1" ht="21" customHeight="1"/>
    <row r="345" s="117" customFormat="1" ht="21" customHeight="1"/>
    <row r="346" s="117" customFormat="1" ht="21" customHeight="1"/>
    <row r="347" s="117" customFormat="1" ht="21" customHeight="1"/>
    <row r="348" s="117" customFormat="1" ht="21" customHeight="1"/>
    <row r="349" s="117" customFormat="1" ht="21" customHeight="1"/>
    <row r="350" s="117" customFormat="1" ht="21" customHeight="1"/>
    <row r="351" s="117" customFormat="1" ht="21" customHeight="1"/>
    <row r="352" s="117" customFormat="1" ht="21" customHeight="1"/>
    <row r="353" s="117" customFormat="1" ht="21" customHeight="1"/>
    <row r="354" s="117" customFormat="1" ht="21" customHeight="1"/>
    <row r="355" s="117" customFormat="1" ht="21" customHeight="1"/>
    <row r="356" s="117" customFormat="1" ht="21" customHeight="1"/>
    <row r="357" s="117" customFormat="1" ht="21" customHeight="1"/>
    <row r="358" s="117" customFormat="1" ht="21" customHeight="1"/>
    <row r="359" s="117" customFormat="1" ht="21" customHeight="1"/>
    <row r="360" s="117" customFormat="1" ht="21" customHeight="1"/>
    <row r="361" s="117" customFormat="1" ht="21" customHeight="1"/>
    <row r="362" s="117" customFormat="1" ht="21" customHeight="1"/>
    <row r="363" s="117" customFormat="1" ht="21" customHeight="1"/>
    <row r="364" s="117" customFormat="1" ht="21" customHeight="1"/>
    <row r="365" s="117" customFormat="1" ht="21" customHeight="1"/>
    <row r="366" s="117" customFormat="1" ht="21" customHeight="1"/>
    <row r="367" s="117" customFormat="1" ht="21" customHeight="1"/>
    <row r="368" s="117" customFormat="1" ht="21" customHeight="1"/>
    <row r="369" s="117" customFormat="1" ht="21" customHeight="1"/>
    <row r="370" s="117" customFormat="1" ht="21" customHeight="1"/>
    <row r="371" s="117" customFormat="1" ht="21" customHeight="1"/>
    <row r="372" s="117" customFormat="1" ht="21" customHeight="1"/>
    <row r="373" s="117" customFormat="1" ht="21" customHeight="1"/>
    <row r="374" s="117" customFormat="1" ht="21" customHeight="1"/>
    <row r="375" s="117" customFormat="1" ht="21" customHeight="1"/>
    <row r="376" s="117" customFormat="1" ht="21" customHeight="1"/>
    <row r="377" s="117" customFormat="1" ht="21" customHeight="1"/>
    <row r="378" s="117" customFormat="1" ht="21" customHeight="1"/>
    <row r="379" s="117" customFormat="1" ht="21" customHeight="1"/>
    <row r="380" s="117" customFormat="1" ht="21" customHeight="1"/>
    <row r="381" s="117" customFormat="1" ht="21" customHeight="1"/>
    <row r="382" s="117" customFormat="1" ht="21" customHeight="1"/>
    <row r="383" s="117" customFormat="1" ht="21" customHeight="1"/>
    <row r="384" s="117" customFormat="1" ht="21" customHeight="1"/>
    <row r="385" s="117" customFormat="1" ht="21" customHeight="1"/>
    <row r="386" s="117" customFormat="1" ht="21" customHeight="1"/>
    <row r="387" s="117" customFormat="1" ht="21" customHeight="1"/>
    <row r="388" s="117" customFormat="1" ht="21" customHeight="1"/>
    <row r="389" s="117" customFormat="1" ht="21" customHeight="1"/>
    <row r="390" s="117" customFormat="1" ht="21" customHeight="1"/>
    <row r="391" s="117" customFormat="1" ht="21" customHeight="1"/>
    <row r="392" s="117" customFormat="1" ht="21" customHeight="1"/>
    <row r="393" s="117" customFormat="1" ht="21" customHeight="1"/>
    <row r="394" s="117" customFormat="1" ht="21" customHeight="1"/>
    <row r="395" s="117" customFormat="1" ht="21" customHeight="1"/>
    <row r="396" s="117" customFormat="1" ht="21" customHeight="1"/>
    <row r="397" s="117" customFormat="1" ht="21" customHeight="1"/>
    <row r="398" s="117" customFormat="1" ht="21" customHeight="1"/>
    <row r="399" s="117" customFormat="1" ht="21" customHeight="1"/>
    <row r="400" s="117" customFormat="1" ht="21" customHeight="1"/>
    <row r="401" s="117" customFormat="1" ht="21" customHeight="1"/>
    <row r="402" s="117" customFormat="1" ht="21" customHeight="1"/>
    <row r="403" s="117" customFormat="1" ht="21" customHeight="1"/>
    <row r="404" s="117" customFormat="1" ht="21" customHeight="1"/>
    <row r="405" s="117" customFormat="1" ht="21" customHeight="1"/>
    <row r="406" s="117" customFormat="1" ht="21" customHeight="1"/>
    <row r="407" s="117" customFormat="1" ht="21" customHeight="1"/>
    <row r="408" s="117" customFormat="1" ht="21" customHeight="1"/>
    <row r="409" s="117" customFormat="1" ht="21" customHeight="1"/>
    <row r="410" s="117" customFormat="1" ht="21" customHeight="1"/>
    <row r="411" s="117" customFormat="1" ht="21" customHeight="1"/>
    <row r="412" s="117" customFormat="1" ht="21" customHeight="1"/>
    <row r="413" s="117" customFormat="1" ht="21" customHeight="1"/>
    <row r="414" s="117" customFormat="1" ht="21" customHeight="1"/>
    <row r="415" s="117" customFormat="1" ht="21" customHeight="1"/>
    <row r="416" s="117" customFormat="1" ht="21" customHeight="1"/>
    <row r="417" s="117" customFormat="1" ht="21" customHeight="1"/>
    <row r="418" s="117" customFormat="1" ht="21" customHeight="1"/>
    <row r="419" s="117" customFormat="1" ht="21" customHeight="1"/>
    <row r="420" s="117" customFormat="1" ht="21" customHeight="1"/>
    <row r="421" s="117" customFormat="1" ht="21" customHeight="1"/>
    <row r="422" s="117" customFormat="1" ht="21" customHeight="1"/>
    <row r="423" s="117" customFormat="1" ht="21" customHeight="1"/>
    <row r="424" s="117" customFormat="1" ht="21" customHeight="1"/>
    <row r="425" s="117" customFormat="1" ht="21" customHeight="1"/>
    <row r="426" s="117" customFormat="1" ht="21" customHeight="1"/>
    <row r="427" s="117" customFormat="1" ht="21" customHeight="1"/>
    <row r="428" s="117" customFormat="1" ht="21" customHeight="1"/>
    <row r="429" s="117" customFormat="1" ht="21" customHeight="1"/>
    <row r="430" s="117" customFormat="1" ht="21" customHeight="1"/>
    <row r="431" s="117" customFormat="1" ht="21" customHeight="1"/>
    <row r="432" s="117" customFormat="1" ht="21" customHeight="1"/>
    <row r="433" s="117" customFormat="1" ht="21" customHeight="1"/>
    <row r="434" s="117" customFormat="1" ht="21" customHeight="1"/>
    <row r="435" s="117" customFormat="1" ht="21" customHeight="1"/>
    <row r="436" s="117" customFormat="1" ht="21" customHeight="1"/>
    <row r="437" s="117" customFormat="1" ht="21" customHeight="1"/>
    <row r="438" s="117" customFormat="1" ht="21" customHeight="1"/>
    <row r="439" s="117" customFormat="1" ht="21" customHeight="1"/>
    <row r="440" s="117" customFormat="1" ht="21" customHeight="1"/>
    <row r="441" s="117" customFormat="1" ht="21" customHeight="1"/>
    <row r="442" s="117" customFormat="1" ht="21" customHeight="1"/>
    <row r="443" s="117" customFormat="1" ht="21" customHeight="1"/>
    <row r="444" s="117" customFormat="1" ht="21" customHeight="1"/>
    <row r="445" s="117" customFormat="1" ht="21" customHeight="1"/>
    <row r="446" s="117" customFormat="1" ht="21" customHeight="1"/>
    <row r="447" s="117" customFormat="1" ht="21" customHeight="1"/>
    <row r="448" s="117" customFormat="1" ht="21" customHeight="1"/>
    <row r="449" s="117" customFormat="1" ht="21" customHeight="1"/>
    <row r="450" s="117" customFormat="1" ht="21" customHeight="1"/>
    <row r="451" s="117" customFormat="1" ht="21" customHeight="1"/>
    <row r="452" s="117" customFormat="1" ht="21" customHeight="1"/>
    <row r="453" s="117" customFormat="1" ht="21" customHeight="1"/>
    <row r="454" s="117" customFormat="1" ht="21" customHeight="1"/>
    <row r="455" s="117" customFormat="1" ht="21" customHeight="1"/>
    <row r="456" s="117" customFormat="1" ht="21" customHeight="1"/>
    <row r="457" s="117" customFormat="1" ht="21" customHeight="1"/>
    <row r="458" s="117" customFormat="1" ht="21" customHeight="1"/>
    <row r="459" s="117" customFormat="1" ht="21" customHeight="1"/>
    <row r="460" s="117" customFormat="1" ht="21" customHeight="1"/>
    <row r="461" s="117" customFormat="1" ht="21" customHeight="1"/>
    <row r="462" s="117" customFormat="1" ht="21" customHeight="1"/>
    <row r="463" s="117" customFormat="1" ht="21" customHeight="1"/>
    <row r="464" s="117" customFormat="1" ht="21" customHeight="1"/>
    <row r="465" s="117" customFormat="1" ht="21" customHeight="1"/>
    <row r="466" s="117" customFormat="1" ht="21" customHeight="1"/>
    <row r="467" s="117" customFormat="1" ht="21" customHeight="1"/>
    <row r="468" s="117" customFormat="1" ht="21" customHeight="1"/>
    <row r="469" s="117" customFormat="1" ht="21" customHeight="1"/>
    <row r="470" s="117" customFormat="1" ht="21" customHeight="1"/>
    <row r="471" s="117" customFormat="1" ht="21" customHeight="1"/>
    <row r="472" s="117" customFormat="1" ht="21" customHeight="1"/>
    <row r="473" s="117" customFormat="1" ht="21" customHeight="1"/>
    <row r="474" s="117" customFormat="1" ht="21" customHeight="1"/>
    <row r="475" s="117" customFormat="1" ht="21" customHeight="1"/>
    <row r="476" s="117" customFormat="1" ht="21" customHeight="1"/>
    <row r="477" s="117" customFormat="1" ht="21" customHeight="1"/>
    <row r="478" s="117" customFormat="1" ht="21" customHeight="1"/>
    <row r="479" s="117" customFormat="1" ht="21" customHeight="1"/>
    <row r="480" s="117" customFormat="1" ht="21" customHeight="1"/>
    <row r="481" s="117" customFormat="1" ht="21" customHeight="1"/>
    <row r="482" s="117" customFormat="1" ht="21" customHeight="1"/>
    <row r="483" s="117" customFormat="1" ht="21" customHeight="1"/>
    <row r="484" s="117" customFormat="1" ht="21" customHeight="1"/>
    <row r="485" s="117" customFormat="1" ht="21" customHeight="1"/>
    <row r="486" s="117" customFormat="1" ht="21" customHeight="1"/>
    <row r="487" s="117" customFormat="1" ht="21" customHeight="1"/>
    <row r="488" s="117" customFormat="1" ht="21" customHeight="1"/>
    <row r="489" s="117" customFormat="1" ht="21" customHeight="1"/>
    <row r="490" s="117" customFormat="1" ht="21" customHeight="1"/>
    <row r="491" s="117" customFormat="1" ht="21" customHeight="1"/>
    <row r="492" s="117" customFormat="1" ht="21" customHeight="1"/>
    <row r="493" s="117" customFormat="1" ht="21" customHeight="1"/>
    <row r="494" s="117" customFormat="1" ht="21" customHeight="1"/>
    <row r="495" s="117" customFormat="1" ht="21" customHeight="1"/>
    <row r="496" s="117" customFormat="1" ht="21" customHeight="1"/>
    <row r="497" s="117" customFormat="1" ht="21" customHeight="1"/>
    <row r="498" s="117" customFormat="1" ht="21" customHeight="1"/>
    <row r="499" s="117" customFormat="1" ht="21" customHeight="1"/>
    <row r="500" s="117" customFormat="1" ht="21" customHeight="1"/>
    <row r="501" s="117" customFormat="1" ht="21" customHeight="1"/>
    <row r="502" s="117" customFormat="1" ht="21" customHeight="1"/>
    <row r="503" s="117" customFormat="1" ht="21" customHeight="1"/>
    <row r="504" s="117" customFormat="1" ht="21" customHeight="1"/>
    <row r="505" s="117" customFormat="1" ht="21" customHeight="1"/>
    <row r="506" s="117" customFormat="1" ht="21" customHeight="1"/>
    <row r="507" s="117" customFormat="1" ht="21" customHeight="1"/>
    <row r="508" s="117" customFormat="1" ht="21" customHeight="1"/>
    <row r="509" s="117" customFormat="1" ht="21" customHeight="1"/>
    <row r="510" s="117" customFormat="1" ht="21" customHeight="1"/>
    <row r="511" s="117" customFormat="1" ht="21" customHeight="1"/>
    <row r="512" s="117" customFormat="1" ht="21" customHeight="1"/>
    <row r="513" s="117" customFormat="1" ht="21" customHeight="1"/>
    <row r="514" s="117" customFormat="1" ht="21" customHeight="1"/>
    <row r="515" s="117" customFormat="1" ht="21" customHeight="1"/>
    <row r="516" s="117" customFormat="1" ht="21" customHeight="1"/>
    <row r="517" s="117" customFormat="1" ht="21" customHeight="1"/>
    <row r="518" s="117" customFormat="1" ht="21" customHeight="1"/>
    <row r="519" s="117" customFormat="1" ht="21" customHeight="1"/>
    <row r="520" s="117" customFormat="1" ht="21" customHeight="1"/>
    <row r="521" s="117" customFormat="1" ht="21" customHeight="1"/>
    <row r="522" s="117" customFormat="1" ht="21" customHeight="1"/>
    <row r="523" s="117" customFormat="1" ht="21" customHeight="1"/>
    <row r="524" s="117" customFormat="1" ht="21" customHeight="1"/>
    <row r="525" s="117" customFormat="1" ht="21" customHeight="1"/>
    <row r="526" s="117" customFormat="1" ht="21" customHeight="1"/>
    <row r="527" s="117" customFormat="1" ht="21" customHeight="1"/>
    <row r="528" s="117" customFormat="1" ht="21" customHeight="1"/>
    <row r="529" s="117" customFormat="1" ht="21" customHeight="1"/>
    <row r="530" s="117" customFormat="1" ht="21" customHeight="1"/>
    <row r="531" s="117" customFormat="1" ht="21" customHeight="1"/>
    <row r="532" s="117" customFormat="1" ht="21" customHeight="1"/>
    <row r="533" s="117" customFormat="1" ht="21" customHeight="1"/>
    <row r="534" s="117" customFormat="1" ht="21" customHeight="1"/>
    <row r="535" s="117" customFormat="1" ht="21" customHeight="1"/>
    <row r="536" s="117" customFormat="1" ht="21" customHeight="1"/>
    <row r="537" s="117" customFormat="1" ht="21" customHeight="1"/>
    <row r="538" s="117" customFormat="1" ht="21" customHeight="1"/>
    <row r="539" s="117" customFormat="1" ht="21" customHeight="1"/>
    <row r="540" s="117" customFormat="1" ht="21" customHeight="1"/>
    <row r="541" s="117" customFormat="1" ht="21" customHeight="1"/>
    <row r="542" s="117" customFormat="1" ht="21" customHeight="1"/>
    <row r="543" s="117" customFormat="1" ht="21" customHeight="1"/>
    <row r="544" s="117" customFormat="1" ht="21" customHeight="1"/>
    <row r="545" s="117" customFormat="1" ht="21" customHeight="1"/>
    <row r="546" s="117" customFormat="1" ht="21" customHeight="1"/>
    <row r="547" s="117" customFormat="1" ht="21" customHeight="1"/>
    <row r="548" s="117" customFormat="1" ht="21" customHeight="1"/>
    <row r="549" s="117" customFormat="1" ht="21" customHeight="1"/>
    <row r="550" s="117" customFormat="1" ht="21" customHeight="1"/>
  </sheetData>
  <sheetProtection password="CB95" sheet="1" objects="1" scenarios="1" formatCells="0" formatColumns="0" formatRows="0" insertRows="0" autoFilter="0"/>
  <protectedRanges>
    <protectedRange sqref="A42:A47" name="Range1"/>
  </protectedRanges>
  <autoFilter ref="E7:E11"/>
  <mergeCells count="10">
    <mergeCell ref="A6:B6"/>
    <mergeCell ref="D6:E6"/>
    <mergeCell ref="A12:D12"/>
    <mergeCell ref="A1:C1"/>
    <mergeCell ref="D1:E1"/>
    <mergeCell ref="A2:E2"/>
    <mergeCell ref="A3:E3"/>
    <mergeCell ref="A4:E4"/>
    <mergeCell ref="A5:B5"/>
    <mergeCell ref="C5:E5"/>
  </mergeCells>
  <printOptions horizontalCentered="1"/>
  <pageMargins left="0.74803149606299213" right="0.74803149606299213" top="0.39370078740157483" bottom="0.59055118110236227"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N33"/>
  <sheetViews>
    <sheetView showGridLines="0" showRowColHeaders="0" topLeftCell="A13" workbookViewId="0">
      <selection activeCell="B14" sqref="B14:L15"/>
    </sheetView>
  </sheetViews>
  <sheetFormatPr defaultRowHeight="12.75"/>
  <cols>
    <col min="1" max="1" width="4.28515625" style="7" customWidth="1"/>
    <col min="2" max="2" width="9.140625" style="7"/>
    <col min="3" max="3" width="2.85546875" style="7" customWidth="1"/>
    <col min="4" max="16384" width="9.140625" style="7"/>
  </cols>
  <sheetData>
    <row r="1" spans="1:14" ht="28.5" customHeight="1">
      <c r="A1" s="435" t="str">
        <f>"PROCEEDINGS IF THE   "&amp; UPPER(DDO_Desg&amp;", "&amp;DDO_Off)</f>
        <v>PROCEEDINGS IF THE   HEADMASTER, Z.P.H.S,BELLAMKONDA,</v>
      </c>
      <c r="B1" s="435"/>
      <c r="C1" s="435"/>
      <c r="D1" s="435"/>
      <c r="E1" s="435"/>
      <c r="F1" s="435"/>
      <c r="G1" s="435"/>
      <c r="H1" s="435"/>
      <c r="I1" s="435"/>
      <c r="J1" s="435"/>
      <c r="K1" s="435"/>
      <c r="L1" s="435"/>
    </row>
    <row r="2" spans="1:14">
      <c r="B2" s="432" t="str">
        <f>"Present "&amp;UPPER(Data!F7&amp;" "&amp;Data!G7)</f>
        <v>Present SRI B.M.SARMA</v>
      </c>
      <c r="C2" s="432"/>
      <c r="D2" s="432"/>
      <c r="E2" s="432"/>
      <c r="F2" s="432"/>
      <c r="G2" s="432"/>
      <c r="H2" s="432"/>
      <c r="I2" s="432"/>
      <c r="J2" s="432"/>
      <c r="K2" s="432"/>
      <c r="L2" s="432"/>
    </row>
    <row r="4" spans="1:14">
      <c r="A4" s="434" t="s">
        <v>391</v>
      </c>
      <c r="B4" s="434"/>
      <c r="J4" s="7" t="s">
        <v>390</v>
      </c>
    </row>
    <row r="6" spans="1:14" ht="12.75" customHeight="1">
      <c r="B6" s="371" t="s">
        <v>380</v>
      </c>
      <c r="C6" s="436" t="s">
        <v>381</v>
      </c>
      <c r="D6" s="436"/>
      <c r="E6" s="436"/>
      <c r="F6" s="436"/>
      <c r="G6" s="436"/>
      <c r="H6" s="436"/>
      <c r="I6" s="436"/>
      <c r="J6" s="436"/>
      <c r="K6" s="436"/>
      <c r="L6" s="436"/>
      <c r="N6" s="372" t="s">
        <v>411</v>
      </c>
    </row>
    <row r="7" spans="1:14">
      <c r="C7" s="436"/>
      <c r="D7" s="436"/>
      <c r="E7" s="436"/>
      <c r="F7" s="436"/>
      <c r="G7" s="436"/>
      <c r="H7" s="436"/>
      <c r="I7" s="436"/>
      <c r="J7" s="436"/>
      <c r="K7" s="436"/>
      <c r="L7" s="436"/>
    </row>
    <row r="8" spans="1:14" ht="15">
      <c r="N8" s="373" t="s">
        <v>396</v>
      </c>
    </row>
    <row r="9" spans="1:14" ht="15">
      <c r="B9" s="371" t="s">
        <v>377</v>
      </c>
      <c r="C9" s="7" t="s">
        <v>378</v>
      </c>
      <c r="D9" s="7" t="s">
        <v>382</v>
      </c>
      <c r="N9" s="373" t="s">
        <v>395</v>
      </c>
    </row>
    <row r="10" spans="1:14">
      <c r="C10" s="7" t="s">
        <v>379</v>
      </c>
      <c r="D10" s="7" t="s">
        <v>383</v>
      </c>
    </row>
    <row r="12" spans="1:14">
      <c r="B12" s="7" t="s">
        <v>384</v>
      </c>
    </row>
    <row r="14" spans="1:14" ht="12.75" customHeight="1">
      <c r="B14" s="436" t="s">
        <v>392</v>
      </c>
      <c r="C14" s="436"/>
      <c r="D14" s="436"/>
      <c r="E14" s="436"/>
      <c r="F14" s="436"/>
      <c r="G14" s="436"/>
      <c r="H14" s="436"/>
      <c r="I14" s="436"/>
      <c r="J14" s="436"/>
      <c r="K14" s="436"/>
      <c r="L14" s="436"/>
    </row>
    <row r="15" spans="1:14">
      <c r="B15" s="436"/>
      <c r="C15" s="436"/>
      <c r="D15" s="436"/>
      <c r="E15" s="436"/>
      <c r="F15" s="436"/>
      <c r="G15" s="436"/>
      <c r="H15" s="436"/>
      <c r="I15" s="436"/>
      <c r="J15" s="436"/>
      <c r="K15" s="436"/>
      <c r="L15" s="436"/>
    </row>
    <row r="16" spans="1:14">
      <c r="B16" s="374"/>
      <c r="C16" s="374"/>
      <c r="D16" s="374"/>
      <c r="E16" s="374"/>
      <c r="F16" s="374"/>
      <c r="G16" s="374"/>
      <c r="H16" s="374"/>
      <c r="I16" s="374"/>
      <c r="J16" s="374"/>
    </row>
    <row r="17" spans="2:12" ht="12.75" customHeight="1">
      <c r="B17" s="436" t="str">
        <f>"     Accordingly in  pursuance of orders issued through the reference read above sanction is hereby accorded to draw and pay an amount of Rs. "&amp;Annexure!G28&amp;" /-"&amp;"( "&amp;Annexure!A30&amp;" ) towards  90% amount of D.A arrears and others Credited to C.S.S. in respect of "&amp;Data!F2&amp;" "&amp;UPPER(Data!G2&amp;", "&amp;Data!G3&amp;", "&amp;Data!G6)&amp;" as mentioned in the Annexure enclosed  to this order"</f>
        <v xml:space="preserve">     Accordingly in  pursuance of orders issued through the reference read above sanction is hereby accorded to draw and pay an amount of Rs. 108405 /-(  Rupees One Lakh Eight Thousand Four Hundred and Five Only ) towards  90% amount of D.A arrears and others Credited to C.S.S. in respect of Sri KUNCHALA SESHU, SA(PS), Z.P.H.S,BELLAMKONDA,BELLAMKONDA as mentioned in the Annexure enclosed  to this order</v>
      </c>
      <c r="C17" s="436"/>
      <c r="D17" s="436"/>
      <c r="E17" s="436"/>
      <c r="F17" s="436"/>
      <c r="G17" s="436"/>
      <c r="H17" s="436"/>
      <c r="I17" s="436"/>
      <c r="J17" s="436"/>
      <c r="K17" s="436"/>
      <c r="L17" s="436"/>
    </row>
    <row r="18" spans="2:12">
      <c r="B18" s="436"/>
      <c r="C18" s="436"/>
      <c r="D18" s="436"/>
      <c r="E18" s="436"/>
      <c r="F18" s="436"/>
      <c r="G18" s="436"/>
      <c r="H18" s="436"/>
      <c r="I18" s="436"/>
      <c r="J18" s="436"/>
      <c r="K18" s="436"/>
      <c r="L18" s="436"/>
    </row>
    <row r="19" spans="2:12">
      <c r="B19" s="436"/>
      <c r="C19" s="436"/>
      <c r="D19" s="436"/>
      <c r="E19" s="436"/>
      <c r="F19" s="436"/>
      <c r="G19" s="436"/>
      <c r="H19" s="436"/>
      <c r="I19" s="436"/>
      <c r="J19" s="436"/>
      <c r="K19" s="436"/>
      <c r="L19" s="436"/>
    </row>
    <row r="20" spans="2:12">
      <c r="B20" s="436"/>
      <c r="C20" s="436"/>
      <c r="D20" s="436"/>
      <c r="E20" s="436"/>
      <c r="F20" s="436"/>
      <c r="G20" s="436"/>
      <c r="H20" s="436"/>
      <c r="I20" s="436"/>
      <c r="J20" s="436"/>
      <c r="K20" s="436"/>
      <c r="L20" s="436"/>
    </row>
    <row r="22" spans="2:12" ht="12.75" customHeight="1">
      <c r="B22" s="437" t="s">
        <v>385</v>
      </c>
      <c r="C22" s="437"/>
      <c r="D22" s="437"/>
      <c r="E22" s="437"/>
      <c r="F22" s="437"/>
      <c r="G22" s="437"/>
      <c r="H22" s="437"/>
      <c r="I22" s="437"/>
      <c r="J22" s="437"/>
      <c r="K22" s="437"/>
      <c r="L22" s="437"/>
    </row>
    <row r="23" spans="2:12">
      <c r="B23" s="437"/>
      <c r="C23" s="437"/>
      <c r="D23" s="437"/>
      <c r="E23" s="437"/>
      <c r="F23" s="437"/>
      <c r="G23" s="437"/>
      <c r="H23" s="437"/>
      <c r="I23" s="437"/>
      <c r="J23" s="437"/>
      <c r="K23" s="437"/>
      <c r="L23" s="437"/>
    </row>
    <row r="25" spans="2:12" ht="12.75" customHeight="1">
      <c r="B25" s="431" t="s">
        <v>386</v>
      </c>
      <c r="C25" s="431"/>
      <c r="D25" s="431"/>
      <c r="E25" s="431"/>
      <c r="F25" s="431"/>
      <c r="G25" s="431"/>
      <c r="H25" s="431"/>
      <c r="I25" s="431"/>
      <c r="J25" s="431"/>
      <c r="K25" s="431"/>
      <c r="L25" s="431"/>
    </row>
    <row r="26" spans="2:12">
      <c r="B26" s="431"/>
      <c r="C26" s="431"/>
      <c r="D26" s="431"/>
      <c r="E26" s="431"/>
      <c r="F26" s="431"/>
      <c r="G26" s="431"/>
      <c r="H26" s="431"/>
      <c r="I26" s="431"/>
      <c r="J26" s="431"/>
      <c r="K26" s="431"/>
      <c r="L26" s="431"/>
    </row>
    <row r="27" spans="2:12">
      <c r="B27" s="375"/>
      <c r="C27" s="375"/>
      <c r="D27" s="375"/>
      <c r="E27" s="375"/>
      <c r="F27" s="375"/>
      <c r="G27" s="375"/>
      <c r="H27" s="375"/>
      <c r="I27" s="375"/>
      <c r="J27" s="375"/>
    </row>
    <row r="30" spans="2:12">
      <c r="J30" s="432" t="str">
        <f>Data!G8</f>
        <v>headmaster</v>
      </c>
      <c r="K30" s="432"/>
      <c r="L30" s="432"/>
    </row>
    <row r="31" spans="2:12">
      <c r="B31" s="371" t="s">
        <v>387</v>
      </c>
      <c r="J31" s="433" t="str">
        <f>Data!G9</f>
        <v>Z.P.H.S,BELLAMKONDA,</v>
      </c>
      <c r="K31" s="433"/>
      <c r="L31" s="433"/>
    </row>
    <row r="32" spans="2:12">
      <c r="B32" s="7" t="s">
        <v>388</v>
      </c>
    </row>
    <row r="33" spans="2:2">
      <c r="B33" s="7" t="s">
        <v>389</v>
      </c>
    </row>
  </sheetData>
  <sheetProtection password="CB95" sheet="1" objects="1" scenarios="1" formatCells="0" formatColumns="0" formatRows="0" insertRows="0"/>
  <mergeCells count="10">
    <mergeCell ref="B25:L26"/>
    <mergeCell ref="J30:L30"/>
    <mergeCell ref="J31:L31"/>
    <mergeCell ref="A4:B4"/>
    <mergeCell ref="A1:L1"/>
    <mergeCell ref="B2:L2"/>
    <mergeCell ref="C6:L7"/>
    <mergeCell ref="B14:L15"/>
    <mergeCell ref="B17:L20"/>
    <mergeCell ref="B22:L23"/>
  </mergeCells>
  <dataValidations count="1">
    <dataValidation type="list" allowBlank="1" showInputMessage="1" showErrorMessage="1" sqref="A4">
      <formula1>"L Dis.No.,Rc.No"</formula1>
    </dataValidation>
  </dataValidations>
  <hyperlinks>
    <hyperlink ref="N9" location="'Intrest Proceedings '!A1" display="Next"/>
    <hyperlink ref="N8" location="Data!A1" display="Prev"/>
    <hyperlink ref="N6" location="Data!E2" display="Home"/>
  </hyperlinks>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Sheet3"/>
  <dimension ref="A1:O33"/>
  <sheetViews>
    <sheetView showGridLines="0" showRowColHeaders="0" workbookViewId="0">
      <selection activeCell="F30" sqref="F30"/>
    </sheetView>
  </sheetViews>
  <sheetFormatPr defaultRowHeight="12.75"/>
  <cols>
    <col min="1" max="1" width="4.28515625" style="3" customWidth="1"/>
    <col min="2" max="2" width="9.140625" style="3"/>
    <col min="3" max="3" width="2.85546875" style="3" customWidth="1"/>
    <col min="4" max="16384" width="9.140625" style="3"/>
  </cols>
  <sheetData>
    <row r="1" spans="1:15" ht="28.5" customHeight="1">
      <c r="A1" s="440" t="str">
        <f>"PROCEEDINGS IF THE   "&amp; UPPER(DDO_Desg&amp;", "&amp;DDO_Off)</f>
        <v>PROCEEDINGS IF THE   HEADMASTER, Z.P.H.S,BELLAMKONDA,</v>
      </c>
      <c r="B1" s="440"/>
      <c r="C1" s="440"/>
      <c r="D1" s="440"/>
      <c r="E1" s="440"/>
      <c r="F1" s="440"/>
      <c r="G1" s="440"/>
      <c r="H1" s="440"/>
      <c r="I1" s="440"/>
      <c r="J1" s="440"/>
      <c r="K1" s="440"/>
      <c r="L1" s="440"/>
    </row>
    <row r="2" spans="1:15">
      <c r="B2" s="438" t="str">
        <f>"Present "&amp;UPPER(Data!F7&amp;" "&amp;Data!G7)</f>
        <v>Present SRI B.M.SARMA</v>
      </c>
      <c r="C2" s="438"/>
      <c r="D2" s="438"/>
      <c r="E2" s="438"/>
      <c r="F2" s="438"/>
      <c r="G2" s="438"/>
      <c r="H2" s="438"/>
      <c r="I2" s="438"/>
      <c r="J2" s="438"/>
      <c r="K2" s="438"/>
      <c r="L2" s="438"/>
    </row>
    <row r="4" spans="1:15">
      <c r="A4" s="434" t="s">
        <v>391</v>
      </c>
      <c r="B4" s="434"/>
      <c r="C4" s="7"/>
      <c r="D4" s="7"/>
      <c r="E4" s="7"/>
      <c r="F4" s="7"/>
      <c r="G4" s="7"/>
      <c r="H4" s="7"/>
      <c r="I4" s="7"/>
      <c r="J4" s="7" t="s">
        <v>390</v>
      </c>
      <c r="K4" s="7"/>
      <c r="L4" s="7"/>
    </row>
    <row r="5" spans="1:15" ht="15.75">
      <c r="O5" s="210" t="s">
        <v>411</v>
      </c>
    </row>
    <row r="6" spans="1:15" ht="12.75" customHeight="1">
      <c r="B6" s="198" t="s">
        <v>380</v>
      </c>
      <c r="C6" s="441" t="s">
        <v>393</v>
      </c>
      <c r="D6" s="441"/>
      <c r="E6" s="441"/>
      <c r="F6" s="441"/>
      <c r="G6" s="441"/>
      <c r="H6" s="441"/>
      <c r="I6" s="441"/>
      <c r="J6" s="441"/>
      <c r="K6" s="441"/>
      <c r="L6" s="441"/>
    </row>
    <row r="7" spans="1:15" ht="15.75">
      <c r="C7" s="441"/>
      <c r="D7" s="441"/>
      <c r="E7" s="441"/>
      <c r="F7" s="441"/>
      <c r="G7" s="441"/>
      <c r="H7" s="441"/>
      <c r="I7" s="441"/>
      <c r="J7" s="441"/>
      <c r="K7" s="441"/>
      <c r="L7" s="441"/>
      <c r="N7"/>
      <c r="O7" s="210" t="s">
        <v>396</v>
      </c>
    </row>
    <row r="8" spans="1:15" ht="15.75">
      <c r="N8"/>
      <c r="O8" s="210" t="s">
        <v>395</v>
      </c>
    </row>
    <row r="9" spans="1:15">
      <c r="B9" s="198" t="s">
        <v>377</v>
      </c>
      <c r="C9" s="3" t="s">
        <v>378</v>
      </c>
      <c r="D9" s="3" t="s">
        <v>382</v>
      </c>
    </row>
    <row r="10" spans="1:15">
      <c r="C10" s="3" t="s">
        <v>379</v>
      </c>
      <c r="D10" s="3" t="s">
        <v>383</v>
      </c>
    </row>
    <row r="12" spans="1:15">
      <c r="B12" s="3" t="s">
        <v>384</v>
      </c>
    </row>
    <row r="14" spans="1:15" ht="12.75" customHeight="1">
      <c r="B14" s="441" t="s">
        <v>394</v>
      </c>
      <c r="C14" s="441"/>
      <c r="D14" s="441"/>
      <c r="E14" s="441"/>
      <c r="F14" s="441"/>
      <c r="G14" s="441"/>
      <c r="H14" s="441"/>
      <c r="I14" s="441"/>
      <c r="J14" s="441"/>
      <c r="K14" s="441"/>
      <c r="L14" s="441"/>
    </row>
    <row r="15" spans="1:15">
      <c r="B15" s="441"/>
      <c r="C15" s="441"/>
      <c r="D15" s="441"/>
      <c r="E15" s="441"/>
      <c r="F15" s="441"/>
      <c r="G15" s="441"/>
      <c r="H15" s="441"/>
      <c r="I15" s="441"/>
      <c r="J15" s="441"/>
      <c r="K15" s="441"/>
      <c r="L15" s="441"/>
    </row>
    <row r="16" spans="1:15">
      <c r="B16" s="199"/>
      <c r="C16" s="199"/>
      <c r="D16" s="199"/>
      <c r="E16" s="199"/>
      <c r="F16" s="199"/>
      <c r="G16" s="199"/>
      <c r="H16" s="199"/>
      <c r="I16" s="199"/>
      <c r="J16" s="199"/>
    </row>
    <row r="17" spans="2:12" ht="12.75" customHeight="1">
      <c r="B17" s="436" t="str">
        <f>"     Accordingly in  pursuance of orders issued through the reference read above sanctioned  is hereby accorded to draw and pay an amount of Rs. "&amp;'Intrest Abstract'!H27&amp;" /-"&amp;"( "&amp;'Intrest Abstract'!A29&amp;" ) towards  90% amount of D.A arrears and others Credited to C.S.S. in respect of "&amp;Data!F2&amp;" "&amp;UPPER(Data!G2&amp;", "&amp;Data!G3&amp;", "&amp;Data!G6)&amp;" as mentioned in the caliculation sheet enclosed  to this order"</f>
        <v xml:space="preserve">     Accordingly in  pursuance of orders issued through the reference read above sanctioned  is hereby accorded to draw and pay an amount of Rs. 71249 /-(  Rupees Seventy one Thousand Two Hundred Forty nine Only ) towards  90% amount of D.A arrears and others Credited to C.S.S. in respect of Sri KUNCHALA SESHU, SA(PS), Z.P.H.S,BELLAMKONDA,BELLAMKONDA as mentioned in the caliculation sheet enclosed  to this order</v>
      </c>
      <c r="C17" s="436"/>
      <c r="D17" s="436"/>
      <c r="E17" s="436"/>
      <c r="F17" s="436"/>
      <c r="G17" s="436"/>
      <c r="H17" s="436"/>
      <c r="I17" s="436"/>
      <c r="J17" s="436"/>
      <c r="K17" s="436"/>
      <c r="L17" s="436"/>
    </row>
    <row r="18" spans="2:12">
      <c r="B18" s="436"/>
      <c r="C18" s="436"/>
      <c r="D18" s="436"/>
      <c r="E18" s="436"/>
      <c r="F18" s="436"/>
      <c r="G18" s="436"/>
      <c r="H18" s="436"/>
      <c r="I18" s="436"/>
      <c r="J18" s="436"/>
      <c r="K18" s="436"/>
      <c r="L18" s="436"/>
    </row>
    <row r="19" spans="2:12">
      <c r="B19" s="436"/>
      <c r="C19" s="436"/>
      <c r="D19" s="436"/>
      <c r="E19" s="436"/>
      <c r="F19" s="436"/>
      <c r="G19" s="436"/>
      <c r="H19" s="436"/>
      <c r="I19" s="436"/>
      <c r="J19" s="436"/>
      <c r="K19" s="436"/>
      <c r="L19" s="436"/>
    </row>
    <row r="20" spans="2:12">
      <c r="B20" s="436"/>
      <c r="C20" s="436"/>
      <c r="D20" s="436"/>
      <c r="E20" s="436"/>
      <c r="F20" s="436"/>
      <c r="G20" s="436"/>
      <c r="H20" s="436"/>
      <c r="I20" s="436"/>
      <c r="J20" s="436"/>
      <c r="K20" s="436"/>
      <c r="L20" s="436"/>
    </row>
    <row r="21" spans="2:12">
      <c r="B21" s="7"/>
      <c r="C21" s="7"/>
      <c r="D21" s="7"/>
      <c r="E21" s="7"/>
      <c r="F21" s="7"/>
      <c r="G21" s="7"/>
      <c r="H21" s="7"/>
      <c r="I21" s="7"/>
      <c r="J21" s="7"/>
      <c r="K21" s="7"/>
      <c r="L21" s="7"/>
    </row>
    <row r="22" spans="2:12" ht="12.75" customHeight="1">
      <c r="B22" s="437" t="s">
        <v>385</v>
      </c>
      <c r="C22" s="437"/>
      <c r="D22" s="437"/>
      <c r="E22" s="437"/>
      <c r="F22" s="437"/>
      <c r="G22" s="437"/>
      <c r="H22" s="437"/>
      <c r="I22" s="437"/>
      <c r="J22" s="437"/>
      <c r="K22" s="437"/>
      <c r="L22" s="437"/>
    </row>
    <row r="23" spans="2:12">
      <c r="B23" s="437"/>
      <c r="C23" s="437"/>
      <c r="D23" s="437"/>
      <c r="E23" s="437"/>
      <c r="F23" s="437"/>
      <c r="G23" s="437"/>
      <c r="H23" s="437"/>
      <c r="I23" s="437"/>
      <c r="J23" s="437"/>
      <c r="K23" s="437"/>
      <c r="L23" s="437"/>
    </row>
    <row r="24" spans="2:12">
      <c r="B24" s="7"/>
      <c r="C24" s="7"/>
      <c r="D24" s="7"/>
      <c r="E24" s="7"/>
      <c r="F24" s="7"/>
      <c r="G24" s="7"/>
      <c r="H24" s="7"/>
      <c r="I24" s="7"/>
      <c r="J24" s="7"/>
      <c r="K24" s="7"/>
      <c r="L24" s="7"/>
    </row>
    <row r="25" spans="2:12" ht="12.75" customHeight="1">
      <c r="B25" s="431" t="s">
        <v>436</v>
      </c>
      <c r="C25" s="431"/>
      <c r="D25" s="431"/>
      <c r="E25" s="431"/>
      <c r="F25" s="431"/>
      <c r="G25" s="431"/>
      <c r="H25" s="431"/>
      <c r="I25" s="431"/>
      <c r="J25" s="431"/>
      <c r="K25" s="431"/>
      <c r="L25" s="431"/>
    </row>
    <row r="26" spans="2:12">
      <c r="B26" s="431"/>
      <c r="C26" s="431"/>
      <c r="D26" s="431"/>
      <c r="E26" s="431"/>
      <c r="F26" s="431"/>
      <c r="G26" s="431"/>
      <c r="H26" s="431"/>
      <c r="I26" s="431"/>
      <c r="J26" s="431"/>
      <c r="K26" s="431"/>
      <c r="L26" s="431"/>
    </row>
    <row r="27" spans="2:12">
      <c r="B27" s="375"/>
      <c r="C27" s="375"/>
      <c r="D27" s="375"/>
      <c r="E27" s="375"/>
      <c r="F27" s="375"/>
      <c r="G27" s="375"/>
      <c r="H27" s="375"/>
      <c r="I27" s="375"/>
      <c r="J27" s="375"/>
      <c r="K27" s="7"/>
      <c r="L27" s="7"/>
    </row>
    <row r="30" spans="2:12">
      <c r="J30" s="438" t="str">
        <f>Data!G8</f>
        <v>headmaster</v>
      </c>
      <c r="K30" s="438"/>
      <c r="L30" s="438"/>
    </row>
    <row r="31" spans="2:12">
      <c r="B31" s="198" t="s">
        <v>387</v>
      </c>
      <c r="J31" s="439" t="str">
        <f>Data!G9</f>
        <v>Z.P.H.S,BELLAMKONDA,</v>
      </c>
      <c r="K31" s="439"/>
      <c r="L31" s="439"/>
    </row>
    <row r="32" spans="2:12">
      <c r="B32" s="3" t="s">
        <v>388</v>
      </c>
    </row>
    <row r="33" spans="2:2">
      <c r="B33" s="3" t="s">
        <v>389</v>
      </c>
    </row>
  </sheetData>
  <sheetProtection password="CB95" sheet="1" objects="1" scenarios="1" formatColumns="0" formatRows="0"/>
  <mergeCells count="10">
    <mergeCell ref="B22:L23"/>
    <mergeCell ref="B25:L26"/>
    <mergeCell ref="J30:L30"/>
    <mergeCell ref="J31:L31"/>
    <mergeCell ref="A1:L1"/>
    <mergeCell ref="B2:L2"/>
    <mergeCell ref="A4:B4"/>
    <mergeCell ref="C6:L7"/>
    <mergeCell ref="B14:L15"/>
    <mergeCell ref="B17:L20"/>
  </mergeCells>
  <dataValidations count="1">
    <dataValidation type="list" allowBlank="1" showInputMessage="1" showErrorMessage="1" sqref="A4">
      <formula1>"L Dis.No.,Rc.No"</formula1>
    </dataValidation>
  </dataValidations>
  <hyperlinks>
    <hyperlink ref="O8" location="Annexure!A1" display="Next"/>
    <hyperlink ref="O7" location="'Principal Proceedings'!A1" display="Prev"/>
    <hyperlink ref="O5" location="Data!E2" display="Home"/>
  </hyperlinks>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4"/>
  <dimension ref="A1:L37"/>
  <sheetViews>
    <sheetView showGridLines="0" topLeftCell="A14" workbookViewId="0">
      <selection activeCell="H27" sqref="H27"/>
    </sheetView>
  </sheetViews>
  <sheetFormatPr defaultRowHeight="15"/>
  <cols>
    <col min="1" max="1" width="4.85546875" style="246" customWidth="1"/>
    <col min="2" max="2" width="12.5703125" style="246" customWidth="1"/>
    <col min="3" max="3" width="10.5703125" style="246" customWidth="1"/>
    <col min="4" max="4" width="12.28515625" style="246" customWidth="1"/>
    <col min="5" max="6" width="12.5703125" style="246" customWidth="1"/>
    <col min="7" max="7" width="24.28515625" style="246" customWidth="1"/>
    <col min="8" max="8" width="12.85546875" style="246" customWidth="1"/>
    <col min="9" max="9" width="12.5703125" style="246" customWidth="1"/>
    <col min="10" max="10" width="15" style="246" customWidth="1"/>
    <col min="11" max="11" width="9.140625" style="246"/>
    <col min="12" max="12" width="16.7109375" style="246" customWidth="1"/>
    <col min="13" max="13" width="15.140625" style="246" customWidth="1"/>
    <col min="14" max="260" width="9.140625" style="246"/>
    <col min="261" max="261" width="6.5703125" style="246" customWidth="1"/>
    <col min="262" max="262" width="21.5703125" style="246" customWidth="1"/>
    <col min="263" max="263" width="21.42578125" style="246" customWidth="1"/>
    <col min="264" max="264" width="21.7109375" style="246" customWidth="1"/>
    <col min="265" max="265" width="26.85546875" style="246" bestFit="1" customWidth="1"/>
    <col min="266" max="266" width="15" style="246" customWidth="1"/>
    <col min="267" max="267" width="9.140625" style="246"/>
    <col min="268" max="268" width="16.7109375" style="246" customWidth="1"/>
    <col min="269" max="269" width="15.140625" style="246" customWidth="1"/>
    <col min="270" max="516" width="9.140625" style="246"/>
    <col min="517" max="517" width="6.5703125" style="246" customWidth="1"/>
    <col min="518" max="518" width="21.5703125" style="246" customWidth="1"/>
    <col min="519" max="519" width="21.42578125" style="246" customWidth="1"/>
    <col min="520" max="520" width="21.7109375" style="246" customWidth="1"/>
    <col min="521" max="521" width="26.85546875" style="246" bestFit="1" customWidth="1"/>
    <col min="522" max="522" width="15" style="246" customWidth="1"/>
    <col min="523" max="523" width="9.140625" style="246"/>
    <col min="524" max="524" width="16.7109375" style="246" customWidth="1"/>
    <col min="525" max="525" width="15.140625" style="246" customWidth="1"/>
    <col min="526" max="772" width="9.140625" style="246"/>
    <col min="773" max="773" width="6.5703125" style="246" customWidth="1"/>
    <col min="774" max="774" width="21.5703125" style="246" customWidth="1"/>
    <col min="775" max="775" width="21.42578125" style="246" customWidth="1"/>
    <col min="776" max="776" width="21.7109375" style="246" customWidth="1"/>
    <col min="777" max="777" width="26.85546875" style="246" bestFit="1" customWidth="1"/>
    <col min="778" max="778" width="15" style="246" customWidth="1"/>
    <col min="779" max="779" width="9.140625" style="246"/>
    <col min="780" max="780" width="16.7109375" style="246" customWidth="1"/>
    <col min="781" max="781" width="15.140625" style="246" customWidth="1"/>
    <col min="782" max="1028" width="9.140625" style="246"/>
    <col min="1029" max="1029" width="6.5703125" style="246" customWidth="1"/>
    <col min="1030" max="1030" width="21.5703125" style="246" customWidth="1"/>
    <col min="1031" max="1031" width="21.42578125" style="246" customWidth="1"/>
    <col min="1032" max="1032" width="21.7109375" style="246" customWidth="1"/>
    <col min="1033" max="1033" width="26.85546875" style="246" bestFit="1" customWidth="1"/>
    <col min="1034" max="1034" width="15" style="246" customWidth="1"/>
    <col min="1035" max="1035" width="9.140625" style="246"/>
    <col min="1036" max="1036" width="16.7109375" style="246" customWidth="1"/>
    <col min="1037" max="1037" width="15.140625" style="246" customWidth="1"/>
    <col min="1038" max="1284" width="9.140625" style="246"/>
    <col min="1285" max="1285" width="6.5703125" style="246" customWidth="1"/>
    <col min="1286" max="1286" width="21.5703125" style="246" customWidth="1"/>
    <col min="1287" max="1287" width="21.42578125" style="246" customWidth="1"/>
    <col min="1288" max="1288" width="21.7109375" style="246" customWidth="1"/>
    <col min="1289" max="1289" width="26.85546875" style="246" bestFit="1" customWidth="1"/>
    <col min="1290" max="1290" width="15" style="246" customWidth="1"/>
    <col min="1291" max="1291" width="9.140625" style="246"/>
    <col min="1292" max="1292" width="16.7109375" style="246" customWidth="1"/>
    <col min="1293" max="1293" width="15.140625" style="246" customWidth="1"/>
    <col min="1294" max="1540" width="9.140625" style="246"/>
    <col min="1541" max="1541" width="6.5703125" style="246" customWidth="1"/>
    <col min="1542" max="1542" width="21.5703125" style="246" customWidth="1"/>
    <col min="1543" max="1543" width="21.42578125" style="246" customWidth="1"/>
    <col min="1544" max="1544" width="21.7109375" style="246" customWidth="1"/>
    <col min="1545" max="1545" width="26.85546875" style="246" bestFit="1" customWidth="1"/>
    <col min="1546" max="1546" width="15" style="246" customWidth="1"/>
    <col min="1547" max="1547" width="9.140625" style="246"/>
    <col min="1548" max="1548" width="16.7109375" style="246" customWidth="1"/>
    <col min="1549" max="1549" width="15.140625" style="246" customWidth="1"/>
    <col min="1550" max="1796" width="9.140625" style="246"/>
    <col min="1797" max="1797" width="6.5703125" style="246" customWidth="1"/>
    <col min="1798" max="1798" width="21.5703125" style="246" customWidth="1"/>
    <col min="1799" max="1799" width="21.42578125" style="246" customWidth="1"/>
    <col min="1800" max="1800" width="21.7109375" style="246" customWidth="1"/>
    <col min="1801" max="1801" width="26.85546875" style="246" bestFit="1" customWidth="1"/>
    <col min="1802" max="1802" width="15" style="246" customWidth="1"/>
    <col min="1803" max="1803" width="9.140625" style="246"/>
    <col min="1804" max="1804" width="16.7109375" style="246" customWidth="1"/>
    <col min="1805" max="1805" width="15.140625" style="246" customWidth="1"/>
    <col min="1806" max="2052" width="9.140625" style="246"/>
    <col min="2053" max="2053" width="6.5703125" style="246" customWidth="1"/>
    <col min="2054" max="2054" width="21.5703125" style="246" customWidth="1"/>
    <col min="2055" max="2055" width="21.42578125" style="246" customWidth="1"/>
    <col min="2056" max="2056" width="21.7109375" style="246" customWidth="1"/>
    <col min="2057" max="2057" width="26.85546875" style="246" bestFit="1" customWidth="1"/>
    <col min="2058" max="2058" width="15" style="246" customWidth="1"/>
    <col min="2059" max="2059" width="9.140625" style="246"/>
    <col min="2060" max="2060" width="16.7109375" style="246" customWidth="1"/>
    <col min="2061" max="2061" width="15.140625" style="246" customWidth="1"/>
    <col min="2062" max="2308" width="9.140625" style="246"/>
    <col min="2309" max="2309" width="6.5703125" style="246" customWidth="1"/>
    <col min="2310" max="2310" width="21.5703125" style="246" customWidth="1"/>
    <col min="2311" max="2311" width="21.42578125" style="246" customWidth="1"/>
    <col min="2312" max="2312" width="21.7109375" style="246" customWidth="1"/>
    <col min="2313" max="2313" width="26.85546875" style="246" bestFit="1" customWidth="1"/>
    <col min="2314" max="2314" width="15" style="246" customWidth="1"/>
    <col min="2315" max="2315" width="9.140625" style="246"/>
    <col min="2316" max="2316" width="16.7109375" style="246" customWidth="1"/>
    <col min="2317" max="2317" width="15.140625" style="246" customWidth="1"/>
    <col min="2318" max="2564" width="9.140625" style="246"/>
    <col min="2565" max="2565" width="6.5703125" style="246" customWidth="1"/>
    <col min="2566" max="2566" width="21.5703125" style="246" customWidth="1"/>
    <col min="2567" max="2567" width="21.42578125" style="246" customWidth="1"/>
    <col min="2568" max="2568" width="21.7109375" style="246" customWidth="1"/>
    <col min="2569" max="2569" width="26.85546875" style="246" bestFit="1" customWidth="1"/>
    <col min="2570" max="2570" width="15" style="246" customWidth="1"/>
    <col min="2571" max="2571" width="9.140625" style="246"/>
    <col min="2572" max="2572" width="16.7109375" style="246" customWidth="1"/>
    <col min="2573" max="2573" width="15.140625" style="246" customWidth="1"/>
    <col min="2574" max="2820" width="9.140625" style="246"/>
    <col min="2821" max="2821" width="6.5703125" style="246" customWidth="1"/>
    <col min="2822" max="2822" width="21.5703125" style="246" customWidth="1"/>
    <col min="2823" max="2823" width="21.42578125" style="246" customWidth="1"/>
    <col min="2824" max="2824" width="21.7109375" style="246" customWidth="1"/>
    <col min="2825" max="2825" width="26.85546875" style="246" bestFit="1" customWidth="1"/>
    <col min="2826" max="2826" width="15" style="246" customWidth="1"/>
    <col min="2827" max="2827" width="9.140625" style="246"/>
    <col min="2828" max="2828" width="16.7109375" style="246" customWidth="1"/>
    <col min="2829" max="2829" width="15.140625" style="246" customWidth="1"/>
    <col min="2830" max="3076" width="9.140625" style="246"/>
    <col min="3077" max="3077" width="6.5703125" style="246" customWidth="1"/>
    <col min="3078" max="3078" width="21.5703125" style="246" customWidth="1"/>
    <col min="3079" max="3079" width="21.42578125" style="246" customWidth="1"/>
    <col min="3080" max="3080" width="21.7109375" style="246" customWidth="1"/>
    <col min="3081" max="3081" width="26.85546875" style="246" bestFit="1" customWidth="1"/>
    <col min="3082" max="3082" width="15" style="246" customWidth="1"/>
    <col min="3083" max="3083" width="9.140625" style="246"/>
    <col min="3084" max="3084" width="16.7109375" style="246" customWidth="1"/>
    <col min="3085" max="3085" width="15.140625" style="246" customWidth="1"/>
    <col min="3086" max="3332" width="9.140625" style="246"/>
    <col min="3333" max="3333" width="6.5703125" style="246" customWidth="1"/>
    <col min="3334" max="3334" width="21.5703125" style="246" customWidth="1"/>
    <col min="3335" max="3335" width="21.42578125" style="246" customWidth="1"/>
    <col min="3336" max="3336" width="21.7109375" style="246" customWidth="1"/>
    <col min="3337" max="3337" width="26.85546875" style="246" bestFit="1" customWidth="1"/>
    <col min="3338" max="3338" width="15" style="246" customWidth="1"/>
    <col min="3339" max="3339" width="9.140625" style="246"/>
    <col min="3340" max="3340" width="16.7109375" style="246" customWidth="1"/>
    <col min="3341" max="3341" width="15.140625" style="246" customWidth="1"/>
    <col min="3342" max="3588" width="9.140625" style="246"/>
    <col min="3589" max="3589" width="6.5703125" style="246" customWidth="1"/>
    <col min="3590" max="3590" width="21.5703125" style="246" customWidth="1"/>
    <col min="3591" max="3591" width="21.42578125" style="246" customWidth="1"/>
    <col min="3592" max="3592" width="21.7109375" style="246" customWidth="1"/>
    <col min="3593" max="3593" width="26.85546875" style="246" bestFit="1" customWidth="1"/>
    <col min="3594" max="3594" width="15" style="246" customWidth="1"/>
    <col min="3595" max="3595" width="9.140625" style="246"/>
    <col min="3596" max="3596" width="16.7109375" style="246" customWidth="1"/>
    <col min="3597" max="3597" width="15.140625" style="246" customWidth="1"/>
    <col min="3598" max="3844" width="9.140625" style="246"/>
    <col min="3845" max="3845" width="6.5703125" style="246" customWidth="1"/>
    <col min="3846" max="3846" width="21.5703125" style="246" customWidth="1"/>
    <col min="3847" max="3847" width="21.42578125" style="246" customWidth="1"/>
    <col min="3848" max="3848" width="21.7109375" style="246" customWidth="1"/>
    <col min="3849" max="3849" width="26.85546875" style="246" bestFit="1" customWidth="1"/>
    <col min="3850" max="3850" width="15" style="246" customWidth="1"/>
    <col min="3851" max="3851" width="9.140625" style="246"/>
    <col min="3852" max="3852" width="16.7109375" style="246" customWidth="1"/>
    <col min="3853" max="3853" width="15.140625" style="246" customWidth="1"/>
    <col min="3854" max="4100" width="9.140625" style="246"/>
    <col min="4101" max="4101" width="6.5703125" style="246" customWidth="1"/>
    <col min="4102" max="4102" width="21.5703125" style="246" customWidth="1"/>
    <col min="4103" max="4103" width="21.42578125" style="246" customWidth="1"/>
    <col min="4104" max="4104" width="21.7109375" style="246" customWidth="1"/>
    <col min="4105" max="4105" width="26.85546875" style="246" bestFit="1" customWidth="1"/>
    <col min="4106" max="4106" width="15" style="246" customWidth="1"/>
    <col min="4107" max="4107" width="9.140625" style="246"/>
    <col min="4108" max="4108" width="16.7109375" style="246" customWidth="1"/>
    <col min="4109" max="4109" width="15.140625" style="246" customWidth="1"/>
    <col min="4110" max="4356" width="9.140625" style="246"/>
    <col min="4357" max="4357" width="6.5703125" style="246" customWidth="1"/>
    <col min="4358" max="4358" width="21.5703125" style="246" customWidth="1"/>
    <col min="4359" max="4359" width="21.42578125" style="246" customWidth="1"/>
    <col min="4360" max="4360" width="21.7109375" style="246" customWidth="1"/>
    <col min="4361" max="4361" width="26.85546875" style="246" bestFit="1" customWidth="1"/>
    <col min="4362" max="4362" width="15" style="246" customWidth="1"/>
    <col min="4363" max="4363" width="9.140625" style="246"/>
    <col min="4364" max="4364" width="16.7109375" style="246" customWidth="1"/>
    <col min="4365" max="4365" width="15.140625" style="246" customWidth="1"/>
    <col min="4366" max="4612" width="9.140625" style="246"/>
    <col min="4613" max="4613" width="6.5703125" style="246" customWidth="1"/>
    <col min="4614" max="4614" width="21.5703125" style="246" customWidth="1"/>
    <col min="4615" max="4615" width="21.42578125" style="246" customWidth="1"/>
    <col min="4616" max="4616" width="21.7109375" style="246" customWidth="1"/>
    <col min="4617" max="4617" width="26.85546875" style="246" bestFit="1" customWidth="1"/>
    <col min="4618" max="4618" width="15" style="246" customWidth="1"/>
    <col min="4619" max="4619" width="9.140625" style="246"/>
    <col min="4620" max="4620" width="16.7109375" style="246" customWidth="1"/>
    <col min="4621" max="4621" width="15.140625" style="246" customWidth="1"/>
    <col min="4622" max="4868" width="9.140625" style="246"/>
    <col min="4869" max="4869" width="6.5703125" style="246" customWidth="1"/>
    <col min="4870" max="4870" width="21.5703125" style="246" customWidth="1"/>
    <col min="4871" max="4871" width="21.42578125" style="246" customWidth="1"/>
    <col min="4872" max="4872" width="21.7109375" style="246" customWidth="1"/>
    <col min="4873" max="4873" width="26.85546875" style="246" bestFit="1" customWidth="1"/>
    <col min="4874" max="4874" width="15" style="246" customWidth="1"/>
    <col min="4875" max="4875" width="9.140625" style="246"/>
    <col min="4876" max="4876" width="16.7109375" style="246" customWidth="1"/>
    <col min="4877" max="4877" width="15.140625" style="246" customWidth="1"/>
    <col min="4878" max="5124" width="9.140625" style="246"/>
    <col min="5125" max="5125" width="6.5703125" style="246" customWidth="1"/>
    <col min="5126" max="5126" width="21.5703125" style="246" customWidth="1"/>
    <col min="5127" max="5127" width="21.42578125" style="246" customWidth="1"/>
    <col min="5128" max="5128" width="21.7109375" style="246" customWidth="1"/>
    <col min="5129" max="5129" width="26.85546875" style="246" bestFit="1" customWidth="1"/>
    <col min="5130" max="5130" width="15" style="246" customWidth="1"/>
    <col min="5131" max="5131" width="9.140625" style="246"/>
    <col min="5132" max="5132" width="16.7109375" style="246" customWidth="1"/>
    <col min="5133" max="5133" width="15.140625" style="246" customWidth="1"/>
    <col min="5134" max="5380" width="9.140625" style="246"/>
    <col min="5381" max="5381" width="6.5703125" style="246" customWidth="1"/>
    <col min="5382" max="5382" width="21.5703125" style="246" customWidth="1"/>
    <col min="5383" max="5383" width="21.42578125" style="246" customWidth="1"/>
    <col min="5384" max="5384" width="21.7109375" style="246" customWidth="1"/>
    <col min="5385" max="5385" width="26.85546875" style="246" bestFit="1" customWidth="1"/>
    <col min="5386" max="5386" width="15" style="246" customWidth="1"/>
    <col min="5387" max="5387" width="9.140625" style="246"/>
    <col min="5388" max="5388" width="16.7109375" style="246" customWidth="1"/>
    <col min="5389" max="5389" width="15.140625" style="246" customWidth="1"/>
    <col min="5390" max="5636" width="9.140625" style="246"/>
    <col min="5637" max="5637" width="6.5703125" style="246" customWidth="1"/>
    <col min="5638" max="5638" width="21.5703125" style="246" customWidth="1"/>
    <col min="5639" max="5639" width="21.42578125" style="246" customWidth="1"/>
    <col min="5640" max="5640" width="21.7109375" style="246" customWidth="1"/>
    <col min="5641" max="5641" width="26.85546875" style="246" bestFit="1" customWidth="1"/>
    <col min="5642" max="5642" width="15" style="246" customWidth="1"/>
    <col min="5643" max="5643" width="9.140625" style="246"/>
    <col min="5644" max="5644" width="16.7109375" style="246" customWidth="1"/>
    <col min="5645" max="5645" width="15.140625" style="246" customWidth="1"/>
    <col min="5646" max="5892" width="9.140625" style="246"/>
    <col min="5893" max="5893" width="6.5703125" style="246" customWidth="1"/>
    <col min="5894" max="5894" width="21.5703125" style="246" customWidth="1"/>
    <col min="5895" max="5895" width="21.42578125" style="246" customWidth="1"/>
    <col min="5896" max="5896" width="21.7109375" style="246" customWidth="1"/>
    <col min="5897" max="5897" width="26.85546875" style="246" bestFit="1" customWidth="1"/>
    <col min="5898" max="5898" width="15" style="246" customWidth="1"/>
    <col min="5899" max="5899" width="9.140625" style="246"/>
    <col min="5900" max="5900" width="16.7109375" style="246" customWidth="1"/>
    <col min="5901" max="5901" width="15.140625" style="246" customWidth="1"/>
    <col min="5902" max="6148" width="9.140625" style="246"/>
    <col min="6149" max="6149" width="6.5703125" style="246" customWidth="1"/>
    <col min="6150" max="6150" width="21.5703125" style="246" customWidth="1"/>
    <col min="6151" max="6151" width="21.42578125" style="246" customWidth="1"/>
    <col min="6152" max="6152" width="21.7109375" style="246" customWidth="1"/>
    <col min="6153" max="6153" width="26.85546875" style="246" bestFit="1" customWidth="1"/>
    <col min="6154" max="6154" width="15" style="246" customWidth="1"/>
    <col min="6155" max="6155" width="9.140625" style="246"/>
    <col min="6156" max="6156" width="16.7109375" style="246" customWidth="1"/>
    <col min="6157" max="6157" width="15.140625" style="246" customWidth="1"/>
    <col min="6158" max="6404" width="9.140625" style="246"/>
    <col min="6405" max="6405" width="6.5703125" style="246" customWidth="1"/>
    <col min="6406" max="6406" width="21.5703125" style="246" customWidth="1"/>
    <col min="6407" max="6407" width="21.42578125" style="246" customWidth="1"/>
    <col min="6408" max="6408" width="21.7109375" style="246" customWidth="1"/>
    <col min="6409" max="6409" width="26.85546875" style="246" bestFit="1" customWidth="1"/>
    <col min="6410" max="6410" width="15" style="246" customWidth="1"/>
    <col min="6411" max="6411" width="9.140625" style="246"/>
    <col min="6412" max="6412" width="16.7109375" style="246" customWidth="1"/>
    <col min="6413" max="6413" width="15.140625" style="246" customWidth="1"/>
    <col min="6414" max="6660" width="9.140625" style="246"/>
    <col min="6661" max="6661" width="6.5703125" style="246" customWidth="1"/>
    <col min="6662" max="6662" width="21.5703125" style="246" customWidth="1"/>
    <col min="6663" max="6663" width="21.42578125" style="246" customWidth="1"/>
    <col min="6664" max="6664" width="21.7109375" style="246" customWidth="1"/>
    <col min="6665" max="6665" width="26.85546875" style="246" bestFit="1" customWidth="1"/>
    <col min="6666" max="6666" width="15" style="246" customWidth="1"/>
    <col min="6667" max="6667" width="9.140625" style="246"/>
    <col min="6668" max="6668" width="16.7109375" style="246" customWidth="1"/>
    <col min="6669" max="6669" width="15.140625" style="246" customWidth="1"/>
    <col min="6670" max="6916" width="9.140625" style="246"/>
    <col min="6917" max="6917" width="6.5703125" style="246" customWidth="1"/>
    <col min="6918" max="6918" width="21.5703125" style="246" customWidth="1"/>
    <col min="6919" max="6919" width="21.42578125" style="246" customWidth="1"/>
    <col min="6920" max="6920" width="21.7109375" style="246" customWidth="1"/>
    <col min="6921" max="6921" width="26.85546875" style="246" bestFit="1" customWidth="1"/>
    <col min="6922" max="6922" width="15" style="246" customWidth="1"/>
    <col min="6923" max="6923" width="9.140625" style="246"/>
    <col min="6924" max="6924" width="16.7109375" style="246" customWidth="1"/>
    <col min="6925" max="6925" width="15.140625" style="246" customWidth="1"/>
    <col min="6926" max="7172" width="9.140625" style="246"/>
    <col min="7173" max="7173" width="6.5703125" style="246" customWidth="1"/>
    <col min="7174" max="7174" width="21.5703125" style="246" customWidth="1"/>
    <col min="7175" max="7175" width="21.42578125" style="246" customWidth="1"/>
    <col min="7176" max="7176" width="21.7109375" style="246" customWidth="1"/>
    <col min="7177" max="7177" width="26.85546875" style="246" bestFit="1" customWidth="1"/>
    <col min="7178" max="7178" width="15" style="246" customWidth="1"/>
    <col min="7179" max="7179" width="9.140625" style="246"/>
    <col min="7180" max="7180" width="16.7109375" style="246" customWidth="1"/>
    <col min="7181" max="7181" width="15.140625" style="246" customWidth="1"/>
    <col min="7182" max="7428" width="9.140625" style="246"/>
    <col min="7429" max="7429" width="6.5703125" style="246" customWidth="1"/>
    <col min="7430" max="7430" width="21.5703125" style="246" customWidth="1"/>
    <col min="7431" max="7431" width="21.42578125" style="246" customWidth="1"/>
    <col min="7432" max="7432" width="21.7109375" style="246" customWidth="1"/>
    <col min="7433" max="7433" width="26.85546875" style="246" bestFit="1" customWidth="1"/>
    <col min="7434" max="7434" width="15" style="246" customWidth="1"/>
    <col min="7435" max="7435" width="9.140625" style="246"/>
    <col min="7436" max="7436" width="16.7109375" style="246" customWidth="1"/>
    <col min="7437" max="7437" width="15.140625" style="246" customWidth="1"/>
    <col min="7438" max="7684" width="9.140625" style="246"/>
    <col min="7685" max="7685" width="6.5703125" style="246" customWidth="1"/>
    <col min="7686" max="7686" width="21.5703125" style="246" customWidth="1"/>
    <col min="7687" max="7687" width="21.42578125" style="246" customWidth="1"/>
    <col min="7688" max="7688" width="21.7109375" style="246" customWidth="1"/>
    <col min="7689" max="7689" width="26.85546875" style="246" bestFit="1" customWidth="1"/>
    <col min="7690" max="7690" width="15" style="246" customWidth="1"/>
    <col min="7691" max="7691" width="9.140625" style="246"/>
    <col min="7692" max="7692" width="16.7109375" style="246" customWidth="1"/>
    <col min="7693" max="7693" width="15.140625" style="246" customWidth="1"/>
    <col min="7694" max="7940" width="9.140625" style="246"/>
    <col min="7941" max="7941" width="6.5703125" style="246" customWidth="1"/>
    <col min="7942" max="7942" width="21.5703125" style="246" customWidth="1"/>
    <col min="7943" max="7943" width="21.42578125" style="246" customWidth="1"/>
    <col min="7944" max="7944" width="21.7109375" style="246" customWidth="1"/>
    <col min="7945" max="7945" width="26.85546875" style="246" bestFit="1" customWidth="1"/>
    <col min="7946" max="7946" width="15" style="246" customWidth="1"/>
    <col min="7947" max="7947" width="9.140625" style="246"/>
    <col min="7948" max="7948" width="16.7109375" style="246" customWidth="1"/>
    <col min="7949" max="7949" width="15.140625" style="246" customWidth="1"/>
    <col min="7950" max="8196" width="9.140625" style="246"/>
    <col min="8197" max="8197" width="6.5703125" style="246" customWidth="1"/>
    <col min="8198" max="8198" width="21.5703125" style="246" customWidth="1"/>
    <col min="8199" max="8199" width="21.42578125" style="246" customWidth="1"/>
    <col min="8200" max="8200" width="21.7109375" style="246" customWidth="1"/>
    <col min="8201" max="8201" width="26.85546875" style="246" bestFit="1" customWidth="1"/>
    <col min="8202" max="8202" width="15" style="246" customWidth="1"/>
    <col min="8203" max="8203" width="9.140625" style="246"/>
    <col min="8204" max="8204" width="16.7109375" style="246" customWidth="1"/>
    <col min="8205" max="8205" width="15.140625" style="246" customWidth="1"/>
    <col min="8206" max="8452" width="9.140625" style="246"/>
    <col min="8453" max="8453" width="6.5703125" style="246" customWidth="1"/>
    <col min="8454" max="8454" width="21.5703125" style="246" customWidth="1"/>
    <col min="8455" max="8455" width="21.42578125" style="246" customWidth="1"/>
    <col min="8456" max="8456" width="21.7109375" style="246" customWidth="1"/>
    <col min="8457" max="8457" width="26.85546875" style="246" bestFit="1" customWidth="1"/>
    <col min="8458" max="8458" width="15" style="246" customWidth="1"/>
    <col min="8459" max="8459" width="9.140625" style="246"/>
    <col min="8460" max="8460" width="16.7109375" style="246" customWidth="1"/>
    <col min="8461" max="8461" width="15.140625" style="246" customWidth="1"/>
    <col min="8462" max="8708" width="9.140625" style="246"/>
    <col min="8709" max="8709" width="6.5703125" style="246" customWidth="1"/>
    <col min="8710" max="8710" width="21.5703125" style="246" customWidth="1"/>
    <col min="8711" max="8711" width="21.42578125" style="246" customWidth="1"/>
    <col min="8712" max="8712" width="21.7109375" style="246" customWidth="1"/>
    <col min="8713" max="8713" width="26.85546875" style="246" bestFit="1" customWidth="1"/>
    <col min="8714" max="8714" width="15" style="246" customWidth="1"/>
    <col min="8715" max="8715" width="9.140625" style="246"/>
    <col min="8716" max="8716" width="16.7109375" style="246" customWidth="1"/>
    <col min="8717" max="8717" width="15.140625" style="246" customWidth="1"/>
    <col min="8718" max="8964" width="9.140625" style="246"/>
    <col min="8965" max="8965" width="6.5703125" style="246" customWidth="1"/>
    <col min="8966" max="8966" width="21.5703125" style="246" customWidth="1"/>
    <col min="8967" max="8967" width="21.42578125" style="246" customWidth="1"/>
    <col min="8968" max="8968" width="21.7109375" style="246" customWidth="1"/>
    <col min="8969" max="8969" width="26.85546875" style="246" bestFit="1" customWidth="1"/>
    <col min="8970" max="8970" width="15" style="246" customWidth="1"/>
    <col min="8971" max="8971" width="9.140625" style="246"/>
    <col min="8972" max="8972" width="16.7109375" style="246" customWidth="1"/>
    <col min="8973" max="8973" width="15.140625" style="246" customWidth="1"/>
    <col min="8974" max="9220" width="9.140625" style="246"/>
    <col min="9221" max="9221" width="6.5703125" style="246" customWidth="1"/>
    <col min="9222" max="9222" width="21.5703125" style="246" customWidth="1"/>
    <col min="9223" max="9223" width="21.42578125" style="246" customWidth="1"/>
    <col min="9224" max="9224" width="21.7109375" style="246" customWidth="1"/>
    <col min="9225" max="9225" width="26.85546875" style="246" bestFit="1" customWidth="1"/>
    <col min="9226" max="9226" width="15" style="246" customWidth="1"/>
    <col min="9227" max="9227" width="9.140625" style="246"/>
    <col min="9228" max="9228" width="16.7109375" style="246" customWidth="1"/>
    <col min="9229" max="9229" width="15.140625" style="246" customWidth="1"/>
    <col min="9230" max="9476" width="9.140625" style="246"/>
    <col min="9477" max="9477" width="6.5703125" style="246" customWidth="1"/>
    <col min="9478" max="9478" width="21.5703125" style="246" customWidth="1"/>
    <col min="9479" max="9479" width="21.42578125" style="246" customWidth="1"/>
    <col min="9480" max="9480" width="21.7109375" style="246" customWidth="1"/>
    <col min="9481" max="9481" width="26.85546875" style="246" bestFit="1" customWidth="1"/>
    <col min="9482" max="9482" width="15" style="246" customWidth="1"/>
    <col min="9483" max="9483" width="9.140625" style="246"/>
    <col min="9484" max="9484" width="16.7109375" style="246" customWidth="1"/>
    <col min="9485" max="9485" width="15.140625" style="246" customWidth="1"/>
    <col min="9486" max="9732" width="9.140625" style="246"/>
    <col min="9733" max="9733" width="6.5703125" style="246" customWidth="1"/>
    <col min="9734" max="9734" width="21.5703125" style="246" customWidth="1"/>
    <col min="9735" max="9735" width="21.42578125" style="246" customWidth="1"/>
    <col min="9736" max="9736" width="21.7109375" style="246" customWidth="1"/>
    <col min="9737" max="9737" width="26.85546875" style="246" bestFit="1" customWidth="1"/>
    <col min="9738" max="9738" width="15" style="246" customWidth="1"/>
    <col min="9739" max="9739" width="9.140625" style="246"/>
    <col min="9740" max="9740" width="16.7109375" style="246" customWidth="1"/>
    <col min="9741" max="9741" width="15.140625" style="246" customWidth="1"/>
    <col min="9742" max="9988" width="9.140625" style="246"/>
    <col min="9989" max="9989" width="6.5703125" style="246" customWidth="1"/>
    <col min="9990" max="9990" width="21.5703125" style="246" customWidth="1"/>
    <col min="9991" max="9991" width="21.42578125" style="246" customWidth="1"/>
    <col min="9992" max="9992" width="21.7109375" style="246" customWidth="1"/>
    <col min="9993" max="9993" width="26.85546875" style="246" bestFit="1" customWidth="1"/>
    <col min="9994" max="9994" width="15" style="246" customWidth="1"/>
    <col min="9995" max="9995" width="9.140625" style="246"/>
    <col min="9996" max="9996" width="16.7109375" style="246" customWidth="1"/>
    <col min="9997" max="9997" width="15.140625" style="246" customWidth="1"/>
    <col min="9998" max="10244" width="9.140625" style="246"/>
    <col min="10245" max="10245" width="6.5703125" style="246" customWidth="1"/>
    <col min="10246" max="10246" width="21.5703125" style="246" customWidth="1"/>
    <col min="10247" max="10247" width="21.42578125" style="246" customWidth="1"/>
    <col min="10248" max="10248" width="21.7109375" style="246" customWidth="1"/>
    <col min="10249" max="10249" width="26.85546875" style="246" bestFit="1" customWidth="1"/>
    <col min="10250" max="10250" width="15" style="246" customWidth="1"/>
    <col min="10251" max="10251" width="9.140625" style="246"/>
    <col min="10252" max="10252" width="16.7109375" style="246" customWidth="1"/>
    <col min="10253" max="10253" width="15.140625" style="246" customWidth="1"/>
    <col min="10254" max="10500" width="9.140625" style="246"/>
    <col min="10501" max="10501" width="6.5703125" style="246" customWidth="1"/>
    <col min="10502" max="10502" width="21.5703125" style="246" customWidth="1"/>
    <col min="10503" max="10503" width="21.42578125" style="246" customWidth="1"/>
    <col min="10504" max="10504" width="21.7109375" style="246" customWidth="1"/>
    <col min="10505" max="10505" width="26.85546875" style="246" bestFit="1" customWidth="1"/>
    <col min="10506" max="10506" width="15" style="246" customWidth="1"/>
    <col min="10507" max="10507" width="9.140625" style="246"/>
    <col min="10508" max="10508" width="16.7109375" style="246" customWidth="1"/>
    <col min="10509" max="10509" width="15.140625" style="246" customWidth="1"/>
    <col min="10510" max="10756" width="9.140625" style="246"/>
    <col min="10757" max="10757" width="6.5703125" style="246" customWidth="1"/>
    <col min="10758" max="10758" width="21.5703125" style="246" customWidth="1"/>
    <col min="10759" max="10759" width="21.42578125" style="246" customWidth="1"/>
    <col min="10760" max="10760" width="21.7109375" style="246" customWidth="1"/>
    <col min="10761" max="10761" width="26.85546875" style="246" bestFit="1" customWidth="1"/>
    <col min="10762" max="10762" width="15" style="246" customWidth="1"/>
    <col min="10763" max="10763" width="9.140625" style="246"/>
    <col min="10764" max="10764" width="16.7109375" style="246" customWidth="1"/>
    <col min="10765" max="10765" width="15.140625" style="246" customWidth="1"/>
    <col min="10766" max="11012" width="9.140625" style="246"/>
    <col min="11013" max="11013" width="6.5703125" style="246" customWidth="1"/>
    <col min="11014" max="11014" width="21.5703125" style="246" customWidth="1"/>
    <col min="11015" max="11015" width="21.42578125" style="246" customWidth="1"/>
    <col min="11016" max="11016" width="21.7109375" style="246" customWidth="1"/>
    <col min="11017" max="11017" width="26.85546875" style="246" bestFit="1" customWidth="1"/>
    <col min="11018" max="11018" width="15" style="246" customWidth="1"/>
    <col min="11019" max="11019" width="9.140625" style="246"/>
    <col min="11020" max="11020" width="16.7109375" style="246" customWidth="1"/>
    <col min="11021" max="11021" width="15.140625" style="246" customWidth="1"/>
    <col min="11022" max="11268" width="9.140625" style="246"/>
    <col min="11269" max="11269" width="6.5703125" style="246" customWidth="1"/>
    <col min="11270" max="11270" width="21.5703125" style="246" customWidth="1"/>
    <col min="11271" max="11271" width="21.42578125" style="246" customWidth="1"/>
    <col min="11272" max="11272" width="21.7109375" style="246" customWidth="1"/>
    <col min="11273" max="11273" width="26.85546875" style="246" bestFit="1" customWidth="1"/>
    <col min="11274" max="11274" width="15" style="246" customWidth="1"/>
    <col min="11275" max="11275" width="9.140625" style="246"/>
    <col min="11276" max="11276" width="16.7109375" style="246" customWidth="1"/>
    <col min="11277" max="11277" width="15.140625" style="246" customWidth="1"/>
    <col min="11278" max="11524" width="9.140625" style="246"/>
    <col min="11525" max="11525" width="6.5703125" style="246" customWidth="1"/>
    <col min="11526" max="11526" width="21.5703125" style="246" customWidth="1"/>
    <col min="11527" max="11527" width="21.42578125" style="246" customWidth="1"/>
    <col min="11528" max="11528" width="21.7109375" style="246" customWidth="1"/>
    <col min="11529" max="11529" width="26.85546875" style="246" bestFit="1" customWidth="1"/>
    <col min="11530" max="11530" width="15" style="246" customWidth="1"/>
    <col min="11531" max="11531" width="9.140625" style="246"/>
    <col min="11532" max="11532" width="16.7109375" style="246" customWidth="1"/>
    <col min="11533" max="11533" width="15.140625" style="246" customWidth="1"/>
    <col min="11534" max="11780" width="9.140625" style="246"/>
    <col min="11781" max="11781" width="6.5703125" style="246" customWidth="1"/>
    <col min="11782" max="11782" width="21.5703125" style="246" customWidth="1"/>
    <col min="11783" max="11783" width="21.42578125" style="246" customWidth="1"/>
    <col min="11784" max="11784" width="21.7109375" style="246" customWidth="1"/>
    <col min="11785" max="11785" width="26.85546875" style="246" bestFit="1" customWidth="1"/>
    <col min="11786" max="11786" width="15" style="246" customWidth="1"/>
    <col min="11787" max="11787" width="9.140625" style="246"/>
    <col min="11788" max="11788" width="16.7109375" style="246" customWidth="1"/>
    <col min="11789" max="11789" width="15.140625" style="246" customWidth="1"/>
    <col min="11790" max="12036" width="9.140625" style="246"/>
    <col min="12037" max="12037" width="6.5703125" style="246" customWidth="1"/>
    <col min="12038" max="12038" width="21.5703125" style="246" customWidth="1"/>
    <col min="12039" max="12039" width="21.42578125" style="246" customWidth="1"/>
    <col min="12040" max="12040" width="21.7109375" style="246" customWidth="1"/>
    <col min="12041" max="12041" width="26.85546875" style="246" bestFit="1" customWidth="1"/>
    <col min="12042" max="12042" width="15" style="246" customWidth="1"/>
    <col min="12043" max="12043" width="9.140625" style="246"/>
    <col min="12044" max="12044" width="16.7109375" style="246" customWidth="1"/>
    <col min="12045" max="12045" width="15.140625" style="246" customWidth="1"/>
    <col min="12046" max="12292" width="9.140625" style="246"/>
    <col min="12293" max="12293" width="6.5703125" style="246" customWidth="1"/>
    <col min="12294" max="12294" width="21.5703125" style="246" customWidth="1"/>
    <col min="12295" max="12295" width="21.42578125" style="246" customWidth="1"/>
    <col min="12296" max="12296" width="21.7109375" style="246" customWidth="1"/>
    <col min="12297" max="12297" width="26.85546875" style="246" bestFit="1" customWidth="1"/>
    <col min="12298" max="12298" width="15" style="246" customWidth="1"/>
    <col min="12299" max="12299" width="9.140625" style="246"/>
    <col min="12300" max="12300" width="16.7109375" style="246" customWidth="1"/>
    <col min="12301" max="12301" width="15.140625" style="246" customWidth="1"/>
    <col min="12302" max="12548" width="9.140625" style="246"/>
    <col min="12549" max="12549" width="6.5703125" style="246" customWidth="1"/>
    <col min="12550" max="12550" width="21.5703125" style="246" customWidth="1"/>
    <col min="12551" max="12551" width="21.42578125" style="246" customWidth="1"/>
    <col min="12552" max="12552" width="21.7109375" style="246" customWidth="1"/>
    <col min="12553" max="12553" width="26.85546875" style="246" bestFit="1" customWidth="1"/>
    <col min="12554" max="12554" width="15" style="246" customWidth="1"/>
    <col min="12555" max="12555" width="9.140625" style="246"/>
    <col min="12556" max="12556" width="16.7109375" style="246" customWidth="1"/>
    <col min="12557" max="12557" width="15.140625" style="246" customWidth="1"/>
    <col min="12558" max="12804" width="9.140625" style="246"/>
    <col min="12805" max="12805" width="6.5703125" style="246" customWidth="1"/>
    <col min="12806" max="12806" width="21.5703125" style="246" customWidth="1"/>
    <col min="12807" max="12807" width="21.42578125" style="246" customWidth="1"/>
    <col min="12808" max="12808" width="21.7109375" style="246" customWidth="1"/>
    <col min="12809" max="12809" width="26.85546875" style="246" bestFit="1" customWidth="1"/>
    <col min="12810" max="12810" width="15" style="246" customWidth="1"/>
    <col min="12811" max="12811" width="9.140625" style="246"/>
    <col min="12812" max="12812" width="16.7109375" style="246" customWidth="1"/>
    <col min="12813" max="12813" width="15.140625" style="246" customWidth="1"/>
    <col min="12814" max="13060" width="9.140625" style="246"/>
    <col min="13061" max="13061" width="6.5703125" style="246" customWidth="1"/>
    <col min="13062" max="13062" width="21.5703125" style="246" customWidth="1"/>
    <col min="13063" max="13063" width="21.42578125" style="246" customWidth="1"/>
    <col min="13064" max="13064" width="21.7109375" style="246" customWidth="1"/>
    <col min="13065" max="13065" width="26.85546875" style="246" bestFit="1" customWidth="1"/>
    <col min="13066" max="13066" width="15" style="246" customWidth="1"/>
    <col min="13067" max="13067" width="9.140625" style="246"/>
    <col min="13068" max="13068" width="16.7109375" style="246" customWidth="1"/>
    <col min="13069" max="13069" width="15.140625" style="246" customWidth="1"/>
    <col min="13070" max="13316" width="9.140625" style="246"/>
    <col min="13317" max="13317" width="6.5703125" style="246" customWidth="1"/>
    <col min="13318" max="13318" width="21.5703125" style="246" customWidth="1"/>
    <col min="13319" max="13319" width="21.42578125" style="246" customWidth="1"/>
    <col min="13320" max="13320" width="21.7109375" style="246" customWidth="1"/>
    <col min="13321" max="13321" width="26.85546875" style="246" bestFit="1" customWidth="1"/>
    <col min="13322" max="13322" width="15" style="246" customWidth="1"/>
    <col min="13323" max="13323" width="9.140625" style="246"/>
    <col min="13324" max="13324" width="16.7109375" style="246" customWidth="1"/>
    <col min="13325" max="13325" width="15.140625" style="246" customWidth="1"/>
    <col min="13326" max="13572" width="9.140625" style="246"/>
    <col min="13573" max="13573" width="6.5703125" style="246" customWidth="1"/>
    <col min="13574" max="13574" width="21.5703125" style="246" customWidth="1"/>
    <col min="13575" max="13575" width="21.42578125" style="246" customWidth="1"/>
    <col min="13576" max="13576" width="21.7109375" style="246" customWidth="1"/>
    <col min="13577" max="13577" width="26.85546875" style="246" bestFit="1" customWidth="1"/>
    <col min="13578" max="13578" width="15" style="246" customWidth="1"/>
    <col min="13579" max="13579" width="9.140625" style="246"/>
    <col min="13580" max="13580" width="16.7109375" style="246" customWidth="1"/>
    <col min="13581" max="13581" width="15.140625" style="246" customWidth="1"/>
    <col min="13582" max="13828" width="9.140625" style="246"/>
    <col min="13829" max="13829" width="6.5703125" style="246" customWidth="1"/>
    <col min="13830" max="13830" width="21.5703125" style="246" customWidth="1"/>
    <col min="13831" max="13831" width="21.42578125" style="246" customWidth="1"/>
    <col min="13832" max="13832" width="21.7109375" style="246" customWidth="1"/>
    <col min="13833" max="13833" width="26.85546875" style="246" bestFit="1" customWidth="1"/>
    <col min="13834" max="13834" width="15" style="246" customWidth="1"/>
    <col min="13835" max="13835" width="9.140625" style="246"/>
    <col min="13836" max="13836" width="16.7109375" style="246" customWidth="1"/>
    <col min="13837" max="13837" width="15.140625" style="246" customWidth="1"/>
    <col min="13838" max="14084" width="9.140625" style="246"/>
    <col min="14085" max="14085" width="6.5703125" style="246" customWidth="1"/>
    <col min="14086" max="14086" width="21.5703125" style="246" customWidth="1"/>
    <col min="14087" max="14087" width="21.42578125" style="246" customWidth="1"/>
    <col min="14088" max="14088" width="21.7109375" style="246" customWidth="1"/>
    <col min="14089" max="14089" width="26.85546875" style="246" bestFit="1" customWidth="1"/>
    <col min="14090" max="14090" width="15" style="246" customWidth="1"/>
    <col min="14091" max="14091" width="9.140625" style="246"/>
    <col min="14092" max="14092" width="16.7109375" style="246" customWidth="1"/>
    <col min="14093" max="14093" width="15.140625" style="246" customWidth="1"/>
    <col min="14094" max="14340" width="9.140625" style="246"/>
    <col min="14341" max="14341" width="6.5703125" style="246" customWidth="1"/>
    <col min="14342" max="14342" width="21.5703125" style="246" customWidth="1"/>
    <col min="14343" max="14343" width="21.42578125" style="246" customWidth="1"/>
    <col min="14344" max="14344" width="21.7109375" style="246" customWidth="1"/>
    <col min="14345" max="14345" width="26.85546875" style="246" bestFit="1" customWidth="1"/>
    <col min="14346" max="14346" width="15" style="246" customWidth="1"/>
    <col min="14347" max="14347" width="9.140625" style="246"/>
    <col min="14348" max="14348" width="16.7109375" style="246" customWidth="1"/>
    <col min="14349" max="14349" width="15.140625" style="246" customWidth="1"/>
    <col min="14350" max="14596" width="9.140625" style="246"/>
    <col min="14597" max="14597" width="6.5703125" style="246" customWidth="1"/>
    <col min="14598" max="14598" width="21.5703125" style="246" customWidth="1"/>
    <col min="14599" max="14599" width="21.42578125" style="246" customWidth="1"/>
    <col min="14600" max="14600" width="21.7109375" style="246" customWidth="1"/>
    <col min="14601" max="14601" width="26.85546875" style="246" bestFit="1" customWidth="1"/>
    <col min="14602" max="14602" width="15" style="246" customWidth="1"/>
    <col min="14603" max="14603" width="9.140625" style="246"/>
    <col min="14604" max="14604" width="16.7109375" style="246" customWidth="1"/>
    <col min="14605" max="14605" width="15.140625" style="246" customWidth="1"/>
    <col min="14606" max="14852" width="9.140625" style="246"/>
    <col min="14853" max="14853" width="6.5703125" style="246" customWidth="1"/>
    <col min="14854" max="14854" width="21.5703125" style="246" customWidth="1"/>
    <col min="14855" max="14855" width="21.42578125" style="246" customWidth="1"/>
    <col min="14856" max="14856" width="21.7109375" style="246" customWidth="1"/>
    <col min="14857" max="14857" width="26.85546875" style="246" bestFit="1" customWidth="1"/>
    <col min="14858" max="14858" width="15" style="246" customWidth="1"/>
    <col min="14859" max="14859" width="9.140625" style="246"/>
    <col min="14860" max="14860" width="16.7109375" style="246" customWidth="1"/>
    <col min="14861" max="14861" width="15.140625" style="246" customWidth="1"/>
    <col min="14862" max="15108" width="9.140625" style="246"/>
    <col min="15109" max="15109" width="6.5703125" style="246" customWidth="1"/>
    <col min="15110" max="15110" width="21.5703125" style="246" customWidth="1"/>
    <col min="15111" max="15111" width="21.42578125" style="246" customWidth="1"/>
    <col min="15112" max="15112" width="21.7109375" style="246" customWidth="1"/>
    <col min="15113" max="15113" width="26.85546875" style="246" bestFit="1" customWidth="1"/>
    <col min="15114" max="15114" width="15" style="246" customWidth="1"/>
    <col min="15115" max="15115" width="9.140625" style="246"/>
    <col min="15116" max="15116" width="16.7109375" style="246" customWidth="1"/>
    <col min="15117" max="15117" width="15.140625" style="246" customWidth="1"/>
    <col min="15118" max="15364" width="9.140625" style="246"/>
    <col min="15365" max="15365" width="6.5703125" style="246" customWidth="1"/>
    <col min="15366" max="15366" width="21.5703125" style="246" customWidth="1"/>
    <col min="15367" max="15367" width="21.42578125" style="246" customWidth="1"/>
    <col min="15368" max="15368" width="21.7109375" style="246" customWidth="1"/>
    <col min="15369" max="15369" width="26.85546875" style="246" bestFit="1" customWidth="1"/>
    <col min="15370" max="15370" width="15" style="246" customWidth="1"/>
    <col min="15371" max="15371" width="9.140625" style="246"/>
    <col min="15372" max="15372" width="16.7109375" style="246" customWidth="1"/>
    <col min="15373" max="15373" width="15.140625" style="246" customWidth="1"/>
    <col min="15374" max="15620" width="9.140625" style="246"/>
    <col min="15621" max="15621" width="6.5703125" style="246" customWidth="1"/>
    <col min="15622" max="15622" width="21.5703125" style="246" customWidth="1"/>
    <col min="15623" max="15623" width="21.42578125" style="246" customWidth="1"/>
    <col min="15624" max="15624" width="21.7109375" style="246" customWidth="1"/>
    <col min="15625" max="15625" width="26.85546875" style="246" bestFit="1" customWidth="1"/>
    <col min="15626" max="15626" width="15" style="246" customWidth="1"/>
    <col min="15627" max="15627" width="9.140625" style="246"/>
    <col min="15628" max="15628" width="16.7109375" style="246" customWidth="1"/>
    <col min="15629" max="15629" width="15.140625" style="246" customWidth="1"/>
    <col min="15630" max="15876" width="9.140625" style="246"/>
    <col min="15877" max="15877" width="6.5703125" style="246" customWidth="1"/>
    <col min="15878" max="15878" width="21.5703125" style="246" customWidth="1"/>
    <col min="15879" max="15879" width="21.42578125" style="246" customWidth="1"/>
    <col min="15880" max="15880" width="21.7109375" style="246" customWidth="1"/>
    <col min="15881" max="15881" width="26.85546875" style="246" bestFit="1" customWidth="1"/>
    <col min="15882" max="15882" width="15" style="246" customWidth="1"/>
    <col min="15883" max="15883" width="9.140625" style="246"/>
    <col min="15884" max="15884" width="16.7109375" style="246" customWidth="1"/>
    <col min="15885" max="15885" width="15.140625" style="246" customWidth="1"/>
    <col min="15886" max="16132" width="9.140625" style="246"/>
    <col min="16133" max="16133" width="6.5703125" style="246" customWidth="1"/>
    <col min="16134" max="16134" width="21.5703125" style="246" customWidth="1"/>
    <col min="16135" max="16135" width="21.42578125" style="246" customWidth="1"/>
    <col min="16136" max="16136" width="21.7109375" style="246" customWidth="1"/>
    <col min="16137" max="16137" width="26.85546875" style="246" bestFit="1" customWidth="1"/>
    <col min="16138" max="16138" width="15" style="246" customWidth="1"/>
    <col min="16139" max="16139" width="9.140625" style="246"/>
    <col min="16140" max="16140" width="16.7109375" style="246" customWidth="1"/>
    <col min="16141" max="16141" width="15.140625" style="246" customWidth="1"/>
    <col min="16142" max="16384" width="9.140625" style="246"/>
  </cols>
  <sheetData>
    <row r="1" spans="1:12" ht="21.75" customHeight="1">
      <c r="A1" s="448" t="s">
        <v>48</v>
      </c>
      <c r="B1" s="448"/>
      <c r="C1" s="448"/>
      <c r="D1" s="448"/>
      <c r="E1" s="448"/>
      <c r="F1" s="448"/>
      <c r="G1" s="448"/>
      <c r="H1" s="448"/>
      <c r="I1" s="245"/>
    </row>
    <row r="2" spans="1:12" ht="21.75" customHeight="1">
      <c r="A2" s="448"/>
      <c r="B2" s="448"/>
      <c r="C2" s="448"/>
      <c r="D2" s="448"/>
      <c r="E2" s="448"/>
      <c r="F2" s="448"/>
      <c r="G2" s="448"/>
      <c r="H2" s="448"/>
      <c r="I2" s="245"/>
      <c r="J2" s="377" t="s">
        <v>411</v>
      </c>
    </row>
    <row r="3" spans="1:12" ht="35.25" customHeight="1">
      <c r="A3" s="445" t="str">
        <f>"In respect of "&amp;PROPER(Data!F2&amp;" "&amp;Data!G2&amp;", "&amp;Data!G6)&amp;", Emp.ID : "&amp;Data!G4</f>
        <v>In respect of Sri Kunchala Seshu, Z.P.H.S,Bellamkonda,Bellamkonda, Emp.ID : 0618183</v>
      </c>
      <c r="B3" s="445"/>
      <c r="C3" s="445"/>
      <c r="D3" s="445"/>
      <c r="E3" s="445"/>
      <c r="F3" s="445"/>
      <c r="G3" s="445"/>
      <c r="H3" s="445"/>
      <c r="J3" s="378" t="s">
        <v>396</v>
      </c>
      <c r="K3" s="7"/>
    </row>
    <row r="4" spans="1:12">
      <c r="A4" s="445" t="str">
        <f>Annexure!A5</f>
        <v>O/o. the Z.P.H.S,BELLAMKONDA,</v>
      </c>
      <c r="B4" s="445"/>
      <c r="C4" s="445"/>
      <c r="D4" s="445"/>
      <c r="E4" s="445"/>
      <c r="F4" s="445"/>
      <c r="G4" s="445"/>
      <c r="H4" s="445"/>
      <c r="J4" s="378" t="s">
        <v>395</v>
      </c>
      <c r="K4" s="7"/>
    </row>
    <row r="5" spans="1:12" ht="34.5" customHeight="1">
      <c r="A5" s="449" t="s">
        <v>49</v>
      </c>
      <c r="B5" s="449"/>
      <c r="C5" s="450" t="str">
        <f>UPPER(DDO_Desg&amp;", "&amp;DDO_Off)</f>
        <v>HEADMASTER, Z.P.H.S,BELLAMKONDA,</v>
      </c>
      <c r="D5" s="450"/>
      <c r="E5" s="450"/>
      <c r="F5" s="450"/>
      <c r="G5" s="450"/>
      <c r="H5" s="450"/>
      <c r="I5" s="251"/>
    </row>
    <row r="6" spans="1:12" ht="74.25" customHeight="1">
      <c r="A6" s="19" t="s">
        <v>17</v>
      </c>
      <c r="B6" s="19" t="s">
        <v>27</v>
      </c>
      <c r="C6" s="19" t="s">
        <v>18</v>
      </c>
      <c r="D6" s="19" t="s">
        <v>420</v>
      </c>
      <c r="E6" s="20" t="s">
        <v>421</v>
      </c>
      <c r="F6" s="20" t="s">
        <v>422</v>
      </c>
      <c r="G6" s="20" t="s">
        <v>28</v>
      </c>
      <c r="H6" s="19" t="str">
        <f>"Intrest Upto "&amp; Bill_Dt</f>
        <v>Intrest Upto Mar-2014</v>
      </c>
      <c r="I6"/>
    </row>
    <row r="7" spans="1:12">
      <c r="A7" s="19">
        <v>1</v>
      </c>
      <c r="B7" s="21" t="str">
        <f>Annexure!B8</f>
        <v>Sep - 2004</v>
      </c>
      <c r="C7" s="379">
        <f>Data!K19</f>
        <v>11521</v>
      </c>
      <c r="D7" s="257">
        <f>Data!J19</f>
        <v>0</v>
      </c>
      <c r="E7" s="257">
        <f>Data!I19</f>
        <v>500</v>
      </c>
      <c r="F7" s="257">
        <f>Data!H19</f>
        <v>12021</v>
      </c>
      <c r="G7" s="379" t="str">
        <f>Annexure!C8</f>
        <v>452 / 24-09-2004</v>
      </c>
      <c r="H7" s="257">
        <f>Worksheet!G15</f>
        <v>12431</v>
      </c>
      <c r="I7"/>
    </row>
    <row r="8" spans="1:12">
      <c r="A8" s="19">
        <v>2</v>
      </c>
      <c r="B8" s="21" t="str">
        <f>Annexure!B9</f>
        <v>Dec - 2004</v>
      </c>
      <c r="C8" s="379">
        <f>Data!K20</f>
        <v>3465</v>
      </c>
      <c r="D8" s="257">
        <f>Data!J20</f>
        <v>385</v>
      </c>
      <c r="E8" s="257">
        <f>Data!I20</f>
        <v>0</v>
      </c>
      <c r="F8" s="257">
        <f>Data!H20</f>
        <v>3850</v>
      </c>
      <c r="G8" s="379" t="str">
        <f>Annexure!C9</f>
        <v>5078 / 19-12-2004</v>
      </c>
      <c r="H8" s="257">
        <f>Worksheet!G29</f>
        <v>3591</v>
      </c>
      <c r="I8"/>
    </row>
    <row r="9" spans="1:12">
      <c r="A9" s="19">
        <v>3</v>
      </c>
      <c r="B9" s="21" t="str">
        <f>Annexure!B10</f>
        <v>Apr - 2004</v>
      </c>
      <c r="C9" s="379">
        <f>Data!K21</f>
        <v>2064</v>
      </c>
      <c r="D9" s="257">
        <f>Data!J21</f>
        <v>229</v>
      </c>
      <c r="E9" s="257">
        <f>Data!I21</f>
        <v>1877</v>
      </c>
      <c r="F9" s="257">
        <f>Data!H21</f>
        <v>4170</v>
      </c>
      <c r="G9" s="379" t="str">
        <f>Annexure!C10</f>
        <v>199 / 20-04-2004</v>
      </c>
      <c r="H9" s="257">
        <f>Worksheet!G44</f>
        <v>2363</v>
      </c>
      <c r="I9"/>
    </row>
    <row r="10" spans="1:12">
      <c r="A10" s="19">
        <v>4</v>
      </c>
      <c r="B10" s="21" t="str">
        <f>Annexure!B11</f>
        <v>Apr - 2005</v>
      </c>
      <c r="C10" s="379">
        <f>Data!K22</f>
        <v>1396</v>
      </c>
      <c r="D10" s="257">
        <f>Data!J22</f>
        <v>155</v>
      </c>
      <c r="E10" s="257">
        <f>Data!I22</f>
        <v>1551</v>
      </c>
      <c r="F10" s="257">
        <f>Data!H22</f>
        <v>3102</v>
      </c>
      <c r="G10" s="379" t="str">
        <f>Annexure!C11</f>
        <v>197 / 20-04-2005</v>
      </c>
      <c r="H10" s="257">
        <f>Worksheet!G58</f>
        <v>1376</v>
      </c>
      <c r="I10"/>
      <c r="L10" s="22"/>
    </row>
    <row r="11" spans="1:12">
      <c r="A11" s="19">
        <v>5</v>
      </c>
      <c r="B11" s="21" t="str">
        <f>Annexure!B12</f>
        <v>Nov - 2005</v>
      </c>
      <c r="C11" s="379">
        <f>Data!K23</f>
        <v>2479</v>
      </c>
      <c r="D11" s="257">
        <f>Data!J23</f>
        <v>275</v>
      </c>
      <c r="E11" s="257">
        <f>Data!I23</f>
        <v>2254</v>
      </c>
      <c r="F11" s="257">
        <f>Data!H23</f>
        <v>5008</v>
      </c>
      <c r="G11" s="379" t="str">
        <f>Annexure!C12</f>
        <v>5558 / 27-11-2005</v>
      </c>
      <c r="H11" s="257">
        <f>Worksheet!G72</f>
        <v>2233</v>
      </c>
      <c r="I11"/>
    </row>
    <row r="12" spans="1:12">
      <c r="A12" s="19">
        <v>6</v>
      </c>
      <c r="B12" s="21" t="str">
        <f>Annexure!B13</f>
        <v>Jul - 2006</v>
      </c>
      <c r="C12" s="379">
        <f>Data!K24</f>
        <v>5736</v>
      </c>
      <c r="D12" s="257">
        <f>Data!J24</f>
        <v>637</v>
      </c>
      <c r="E12" s="257">
        <f>Data!I24</f>
        <v>6373</v>
      </c>
      <c r="F12" s="257">
        <f>Data!H24</f>
        <v>12746</v>
      </c>
      <c r="G12" s="379" t="str">
        <f>Annexure!C13</f>
        <v>3108 / 31-07-2006</v>
      </c>
      <c r="H12" s="257">
        <f>Worksheet!G85</f>
        <v>4619</v>
      </c>
      <c r="I12"/>
    </row>
    <row r="13" spans="1:12">
      <c r="A13" s="19">
        <v>7</v>
      </c>
      <c r="B13" s="21" t="str">
        <f>Annexure!B14</f>
        <v>Jan - 2006</v>
      </c>
      <c r="C13" s="379">
        <f>Data!K25</f>
        <v>6043</v>
      </c>
      <c r="D13" s="257">
        <f>Data!J25</f>
        <v>672</v>
      </c>
      <c r="E13" s="257">
        <f>Data!I25</f>
        <v>6715</v>
      </c>
      <c r="F13" s="257">
        <f>Data!H25</f>
        <v>13430</v>
      </c>
      <c r="G13" s="379" t="str">
        <f>Annexure!C14</f>
        <v>8360 / 24-01-2006</v>
      </c>
      <c r="H13" s="257">
        <f>Worksheet!G98</f>
        <v>5282</v>
      </c>
      <c r="I13"/>
    </row>
    <row r="14" spans="1:12">
      <c r="A14" s="19">
        <v>8</v>
      </c>
      <c r="B14" s="21" t="str">
        <f>Annexure!B15</f>
        <v>Jun - 2006</v>
      </c>
      <c r="C14" s="379">
        <f>Data!K26</f>
        <v>2988</v>
      </c>
      <c r="D14" s="257">
        <f>Data!J26</f>
        <v>332</v>
      </c>
      <c r="E14" s="257">
        <f>Data!I26</f>
        <v>3320</v>
      </c>
      <c r="F14" s="257">
        <f>Data!H26</f>
        <v>6640</v>
      </c>
      <c r="G14" s="379" t="str">
        <f>Annexure!C15</f>
        <v>1602 / 13-06-2006</v>
      </c>
      <c r="H14" s="257">
        <f>Worksheet!G111</f>
        <v>2440</v>
      </c>
      <c r="I14"/>
    </row>
    <row r="15" spans="1:12">
      <c r="A15" s="19">
        <v>9</v>
      </c>
      <c r="B15" s="21" t="str">
        <f>Annexure!B16</f>
        <v>Jul - 2007</v>
      </c>
      <c r="C15" s="379">
        <f>Data!K27</f>
        <v>3255</v>
      </c>
      <c r="D15" s="257">
        <f>Data!J27</f>
        <v>362</v>
      </c>
      <c r="E15" s="257">
        <f>Data!I27</f>
        <v>3617</v>
      </c>
      <c r="F15" s="257">
        <f>Data!H27</f>
        <v>7234</v>
      </c>
      <c r="G15" s="379" t="str">
        <f>Annexure!C16</f>
        <v>2658 / 23-07-2007</v>
      </c>
      <c r="H15" s="257">
        <f>Worksheet!G124</f>
        <v>2186</v>
      </c>
      <c r="I15"/>
    </row>
    <row r="16" spans="1:12">
      <c r="A16" s="19">
        <v>10</v>
      </c>
      <c r="B16" s="21" t="str">
        <f>Annexure!B17</f>
        <v>Jul - 2007</v>
      </c>
      <c r="C16" s="379">
        <f>Data!K28</f>
        <v>7731</v>
      </c>
      <c r="D16" s="257">
        <f>Data!J28</f>
        <v>859</v>
      </c>
      <c r="E16" s="257">
        <f>Data!I28</f>
        <v>8590</v>
      </c>
      <c r="F16" s="257">
        <f>Data!H28</f>
        <v>17180</v>
      </c>
      <c r="G16" s="379" t="str">
        <f>Annexure!C17</f>
        <v>2653 / 22-07-2007</v>
      </c>
      <c r="H16" s="257">
        <f>Worksheet!G136</f>
        <v>5191</v>
      </c>
      <c r="I16"/>
    </row>
    <row r="17" spans="1:9">
      <c r="A17" s="19">
        <v>11</v>
      </c>
      <c r="B17" s="21" t="str">
        <f>Annexure!B18</f>
        <v>Sep - 2007</v>
      </c>
      <c r="C17" s="379">
        <f>Data!K29</f>
        <v>3481</v>
      </c>
      <c r="D17" s="257">
        <f>Data!J29</f>
        <v>387</v>
      </c>
      <c r="E17" s="257">
        <f>Data!I29</f>
        <v>3868</v>
      </c>
      <c r="F17" s="257">
        <f>Data!H29</f>
        <v>7736</v>
      </c>
      <c r="G17" s="379" t="str">
        <f>Annexure!C18</f>
        <v>2053 / 02-09-2007</v>
      </c>
      <c r="H17" s="257">
        <f>Worksheet!G148</f>
        <v>2265</v>
      </c>
      <c r="I17"/>
    </row>
    <row r="18" spans="1:9">
      <c r="A18" s="19">
        <v>12</v>
      </c>
      <c r="B18" s="21" t="str">
        <f>Annexure!B19</f>
        <v>Jul - 2008</v>
      </c>
      <c r="C18" s="379">
        <f>Data!K30</f>
        <v>13950</v>
      </c>
      <c r="D18" s="257">
        <f>Data!J30</f>
        <v>0</v>
      </c>
      <c r="E18" s="257">
        <f>Data!I30</f>
        <v>4050</v>
      </c>
      <c r="F18" s="257">
        <f>Data!H30</f>
        <v>18000</v>
      </c>
      <c r="G18" s="379" t="str">
        <f>Annexure!C19</f>
        <v>578 / 21-07-2008</v>
      </c>
      <c r="H18" s="257">
        <f>Worksheet!G160</f>
        <v>7641</v>
      </c>
      <c r="I18"/>
    </row>
    <row r="19" spans="1:9">
      <c r="A19" s="19">
        <v>13</v>
      </c>
      <c r="B19" s="21" t="str">
        <f>Annexure!B20</f>
        <v>Dec - 2008</v>
      </c>
      <c r="C19" s="379">
        <f>Data!K31</f>
        <v>2792</v>
      </c>
      <c r="D19" s="257">
        <f>Data!J31</f>
        <v>310</v>
      </c>
      <c r="E19" s="257">
        <f>Data!I31</f>
        <v>0</v>
      </c>
      <c r="F19" s="257">
        <f>Data!H31</f>
        <v>3102</v>
      </c>
      <c r="G19" s="379" t="str">
        <f>Annexure!C20</f>
        <v>5078 / 19-12-2008</v>
      </c>
      <c r="H19" s="257">
        <f>Worksheet!G171</f>
        <v>1077</v>
      </c>
      <c r="I19"/>
    </row>
    <row r="20" spans="1:9" s="415" customFormat="1">
      <c r="A20" s="19">
        <v>14</v>
      </c>
      <c r="B20" s="21" t="str">
        <f>Annexure!B24</f>
        <v xml:space="preserve"> - 2010</v>
      </c>
      <c r="C20" s="379">
        <f>Data!K32</f>
        <v>4507</v>
      </c>
      <c r="D20" s="257">
        <f>Data!J32</f>
        <v>501</v>
      </c>
      <c r="E20" s="257">
        <f>Data!I32</f>
        <v>0</v>
      </c>
      <c r="F20" s="257">
        <f>Data!H32</f>
        <v>5008</v>
      </c>
      <c r="G20" s="379" t="str">
        <f>Annexure!C21</f>
        <v>199 / 20-04-2008</v>
      </c>
      <c r="H20" s="257">
        <f>Worksheet!G183</f>
        <v>2602</v>
      </c>
      <c r="I20"/>
    </row>
    <row r="21" spans="1:9" s="415" customFormat="1">
      <c r="A21" s="19">
        <v>15</v>
      </c>
      <c r="B21" s="21" t="str">
        <f>Annexure!B25</f>
        <v xml:space="preserve"> - 2010</v>
      </c>
      <c r="C21" s="379">
        <f>Data!K33</f>
        <v>11471</v>
      </c>
      <c r="D21" s="257">
        <f>Data!J33</f>
        <v>1275</v>
      </c>
      <c r="E21" s="257">
        <f>Data!I33</f>
        <v>0</v>
      </c>
      <c r="F21" s="257">
        <f>Data!H33</f>
        <v>12746</v>
      </c>
      <c r="G21" s="379" t="str">
        <f>Annexure!C22</f>
        <v>197 / 20-04-2009</v>
      </c>
      <c r="H21" s="257">
        <f>Worksheet!G193</f>
        <v>5280</v>
      </c>
      <c r="I21"/>
    </row>
    <row r="22" spans="1:9" s="415" customFormat="1">
      <c r="A22" s="19">
        <v>16</v>
      </c>
      <c r="B22" s="21" t="str">
        <f>Annexure!B26</f>
        <v xml:space="preserve"> - 2011</v>
      </c>
      <c r="C22" s="379">
        <f>Data!K34</f>
        <v>12087</v>
      </c>
      <c r="D22" s="257">
        <f>Data!J34</f>
        <v>1343</v>
      </c>
      <c r="E22" s="257">
        <f>Data!I34</f>
        <v>0</v>
      </c>
      <c r="F22" s="257">
        <f>Data!H34</f>
        <v>13430</v>
      </c>
      <c r="G22" s="379" t="str">
        <f>Annexure!C23</f>
        <v>5558 / 27-11-2009</v>
      </c>
      <c r="H22" s="257">
        <f>Worksheet!G203</f>
        <v>5329</v>
      </c>
      <c r="I22"/>
    </row>
    <row r="23" spans="1:9">
      <c r="A23" s="19">
        <v>17</v>
      </c>
      <c r="B23" s="21" t="str">
        <f>Annexure!B27</f>
        <v>Jun - 2011</v>
      </c>
      <c r="C23" s="379">
        <f>Data!K35</f>
        <v>5976</v>
      </c>
      <c r="D23" s="257">
        <f>Data!J35</f>
        <v>664</v>
      </c>
      <c r="E23" s="257">
        <f>Data!I35</f>
        <v>0</v>
      </c>
      <c r="F23" s="257">
        <f>Data!H35</f>
        <v>6640</v>
      </c>
      <c r="G23" s="379" t="str">
        <f>Annexure!C24</f>
        <v>3108 / 31-07-2010</v>
      </c>
      <c r="H23" s="257">
        <f>Worksheet!G213</f>
        <v>2171</v>
      </c>
      <c r="I23"/>
    </row>
    <row r="24" spans="1:9">
      <c r="A24" s="19">
        <v>18</v>
      </c>
      <c r="B24" s="21">
        <f>Annexure!B28</f>
        <v>0</v>
      </c>
      <c r="C24" s="379">
        <f>Data!K36</f>
        <v>3465</v>
      </c>
      <c r="D24" s="257">
        <f>Data!J36</f>
        <v>385</v>
      </c>
      <c r="E24" s="257">
        <f>Data!I36</f>
        <v>0</v>
      </c>
      <c r="F24" s="257">
        <f>Data!H36</f>
        <v>3850</v>
      </c>
      <c r="G24" s="379" t="str">
        <f>Annexure!C25</f>
        <v>8360 / 24-01-2010</v>
      </c>
      <c r="H24" s="257">
        <f>Worksheet!G223</f>
        <v>1453</v>
      </c>
      <c r="I24"/>
    </row>
    <row r="25" spans="1:9">
      <c r="A25" s="19">
        <v>19</v>
      </c>
      <c r="B25" s="21">
        <f>Annexure!B29</f>
        <v>0</v>
      </c>
      <c r="C25" s="379">
        <f>Data!K37</f>
        <v>3753</v>
      </c>
      <c r="D25" s="257">
        <f>Data!J37</f>
        <v>417</v>
      </c>
      <c r="E25" s="257">
        <f>Data!I37</f>
        <v>0</v>
      </c>
      <c r="F25" s="257">
        <f>Data!H37</f>
        <v>4170</v>
      </c>
      <c r="G25" s="379" t="str">
        <f>Annexure!C26</f>
        <v>1602 / 13-06-2011</v>
      </c>
      <c r="H25" s="257">
        <f>Worksheet!G233</f>
        <v>986</v>
      </c>
      <c r="I25"/>
    </row>
    <row r="26" spans="1:9" ht="15.75" thickBot="1">
      <c r="A26" s="19">
        <v>20</v>
      </c>
      <c r="B26" s="21">
        <f>Annexure!B30</f>
        <v>0</v>
      </c>
      <c r="C26" s="379">
        <f>Data!K38</f>
        <v>2792</v>
      </c>
      <c r="D26" s="257">
        <f>Data!J38</f>
        <v>310</v>
      </c>
      <c r="E26" s="257">
        <f>Data!I38</f>
        <v>0</v>
      </c>
      <c r="F26" s="257">
        <f>Data!H38</f>
        <v>3102</v>
      </c>
      <c r="G26" s="379" t="str">
        <f>Annexure!C27</f>
        <v xml:space="preserve"> / 20-06-2011</v>
      </c>
      <c r="H26" s="257">
        <f>Worksheet!G243</f>
        <v>733</v>
      </c>
      <c r="I26"/>
    </row>
    <row r="27" spans="1:9" ht="26.25" customHeight="1" thickTop="1" thickBot="1">
      <c r="A27" s="446" t="s">
        <v>30</v>
      </c>
      <c r="B27" s="447"/>
      <c r="C27" s="258">
        <f>SUM(C7:C26)</f>
        <v>110952</v>
      </c>
      <c r="D27" s="258">
        <f t="shared" ref="D27:F27" si="0">SUM(D7:D26)</f>
        <v>9498</v>
      </c>
      <c r="E27" s="258">
        <f t="shared" si="0"/>
        <v>42715</v>
      </c>
      <c r="F27" s="258">
        <f t="shared" si="0"/>
        <v>163165</v>
      </c>
      <c r="G27" s="24"/>
      <c r="H27" s="258">
        <f>SUM(H7:H26)</f>
        <v>71249</v>
      </c>
      <c r="I27"/>
    </row>
    <row r="28" spans="1:9" ht="15.75" customHeight="1" thickTop="1">
      <c r="A28" s="25"/>
      <c r="B28" s="25"/>
      <c r="C28" s="25"/>
      <c r="D28" s="25"/>
      <c r="E28" s="25"/>
      <c r="F28" s="25"/>
      <c r="G28" s="25"/>
      <c r="H28" s="25"/>
      <c r="I28" s="244"/>
    </row>
    <row r="29" spans="1:9" ht="15.75" customHeight="1">
      <c r="A29" s="443" t="str">
        <f>Form47front!E101</f>
        <v xml:space="preserve"> Rupees Seventy one Thousand Two Hundred Forty nine Only</v>
      </c>
      <c r="B29" s="443"/>
      <c r="C29" s="443"/>
      <c r="D29" s="443"/>
      <c r="E29" s="443"/>
      <c r="F29" s="443"/>
      <c r="G29" s="443"/>
      <c r="H29" s="443"/>
      <c r="I29" s="244"/>
    </row>
    <row r="30" spans="1:9" ht="15.75" customHeight="1">
      <c r="A30" s="443"/>
      <c r="B30" s="443"/>
      <c r="C30" s="443"/>
      <c r="D30" s="443"/>
      <c r="E30" s="443"/>
      <c r="F30" s="443"/>
      <c r="G30" s="443"/>
      <c r="H30" s="443"/>
      <c r="I30" s="244"/>
    </row>
    <row r="32" spans="1:9" ht="15.75" customHeight="1">
      <c r="A32" s="444" t="s">
        <v>32</v>
      </c>
      <c r="B32" s="444"/>
    </row>
    <row r="33" spans="1:8" ht="15.75" customHeight="1">
      <c r="A33" s="444" t="s">
        <v>33</v>
      </c>
      <c r="B33" s="444"/>
      <c r="G33" s="445" t="s">
        <v>34</v>
      </c>
      <c r="H33" s="445"/>
    </row>
    <row r="34" spans="1:8" ht="15" customHeight="1">
      <c r="C34" s="376"/>
      <c r="D34" s="376"/>
      <c r="E34" s="376"/>
      <c r="F34" s="376"/>
      <c r="G34" s="445" t="s">
        <v>36</v>
      </c>
      <c r="H34" s="445"/>
    </row>
    <row r="35" spans="1:8">
      <c r="C35" s="442"/>
      <c r="D35" s="442"/>
      <c r="E35" s="442"/>
      <c r="F35" s="442"/>
      <c r="G35" s="442"/>
    </row>
    <row r="36" spans="1:8">
      <c r="C36" s="442"/>
      <c r="D36" s="442"/>
      <c r="E36" s="442"/>
      <c r="F36" s="442"/>
      <c r="G36" s="442"/>
    </row>
    <row r="37" spans="1:8">
      <c r="C37" s="442"/>
      <c r="D37" s="442"/>
      <c r="E37" s="442"/>
      <c r="F37" s="442"/>
      <c r="G37" s="442"/>
    </row>
  </sheetData>
  <sheetProtection password="CB95" sheet="1" objects="1" scenarios="1" formatColumns="0" formatRows="0" insertColumns="0" insertRows="0" autoFilter="0"/>
  <autoFilter ref="H6:H27">
    <filterColumn colId="0"/>
  </autoFilter>
  <mergeCells count="15">
    <mergeCell ref="A27:B27"/>
    <mergeCell ref="A29:H29"/>
    <mergeCell ref="A1:H2"/>
    <mergeCell ref="A3:H3"/>
    <mergeCell ref="A4:H4"/>
    <mergeCell ref="A5:B5"/>
    <mergeCell ref="C5:H5"/>
    <mergeCell ref="C37:G37"/>
    <mergeCell ref="A30:H30"/>
    <mergeCell ref="A32:B32"/>
    <mergeCell ref="A33:B33"/>
    <mergeCell ref="C35:G35"/>
    <mergeCell ref="C36:G36"/>
    <mergeCell ref="G33:H33"/>
    <mergeCell ref="G34:H34"/>
  </mergeCells>
  <hyperlinks>
    <hyperlink ref="J4" location="'Intrest Proceedings '!A1" display="Next"/>
    <hyperlink ref="J3" location="Data!A1" display="Prev"/>
    <hyperlink ref="J2" location="Data!E2" display="Home"/>
  </hyperlinks>
  <printOptions horizontalCentered="1"/>
  <pageMargins left="0.23622047244094491" right="0.23622047244094491" top="0.74803149606299213" bottom="0.74803149606299213" header="0.31496062992125984" footer="0.31496062992125984"/>
  <pageSetup paperSize="9" scale="95"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J39"/>
  <sheetViews>
    <sheetView showGridLines="0" showRowColHeaders="0" topLeftCell="A7" workbookViewId="0">
      <selection activeCell="H29" sqref="H29"/>
    </sheetView>
  </sheetViews>
  <sheetFormatPr defaultRowHeight="15"/>
  <cols>
    <col min="1" max="1" width="6.5703125" style="200" customWidth="1"/>
    <col min="2" max="2" width="15" style="200" customWidth="1"/>
    <col min="3" max="3" width="22.5703125" style="200" customWidth="1"/>
    <col min="4" max="4" width="24.42578125" style="248" customWidth="1"/>
    <col min="5" max="5" width="12.7109375" style="200" customWidth="1"/>
    <col min="6" max="6" width="9.5703125" style="200" customWidth="1"/>
    <col min="7" max="7" width="13" style="200" customWidth="1"/>
    <col min="8" max="8" width="15" style="200" customWidth="1"/>
    <col min="9" max="9" width="9.140625" style="200"/>
    <col min="10" max="10" width="16.7109375" style="200" customWidth="1"/>
    <col min="11" max="11" width="15.140625" style="200" customWidth="1"/>
    <col min="12" max="16384" width="9.140625" style="200"/>
  </cols>
  <sheetData>
    <row r="1" spans="1:10" ht="26.25" customHeight="1">
      <c r="A1" s="459" t="s">
        <v>23</v>
      </c>
      <c r="B1" s="459"/>
      <c r="C1" s="459"/>
      <c r="D1" s="459"/>
      <c r="E1" s="459"/>
      <c r="F1" s="459"/>
      <c r="G1" s="459"/>
      <c r="H1" s="218" t="s">
        <v>411</v>
      </c>
    </row>
    <row r="2" spans="1:10">
      <c r="A2" s="451" t="s">
        <v>24</v>
      </c>
      <c r="B2" s="451"/>
      <c r="C2" s="451"/>
      <c r="D2" s="451"/>
      <c r="E2" s="451"/>
      <c r="F2" s="451"/>
      <c r="G2" s="451"/>
    </row>
    <row r="3" spans="1:10" ht="21.75" customHeight="1">
      <c r="A3" s="451" t="s">
        <v>25</v>
      </c>
      <c r="B3" s="451"/>
      <c r="C3" s="451"/>
      <c r="D3" s="451"/>
      <c r="E3" s="451"/>
      <c r="F3" s="451"/>
      <c r="G3" s="451"/>
      <c r="H3" s="219" t="s">
        <v>396</v>
      </c>
    </row>
    <row r="4" spans="1:10" ht="35.25" customHeight="1">
      <c r="A4" s="451" t="str">
        <f>PROPER(Data!F2&amp;" "&amp;Data!G2&amp;", "&amp;Data!G6)&amp;", Emp.ID : "&amp;Data!G4</f>
        <v>Sri Kunchala Seshu, Z.P.H.S,Bellamkonda,Bellamkonda, Emp.ID : 0618183</v>
      </c>
      <c r="B4" s="451"/>
      <c r="C4" s="451"/>
      <c r="D4" s="451"/>
      <c r="E4" s="451"/>
      <c r="F4" s="451"/>
      <c r="G4" s="451"/>
      <c r="H4" s="219" t="s">
        <v>395</v>
      </c>
    </row>
    <row r="5" spans="1:10">
      <c r="A5" s="451" t="str">
        <f>"O/o. the "&amp;UPPER(DDO_Off)</f>
        <v>O/o. the Z.P.H.S,BELLAMKONDA,</v>
      </c>
      <c r="B5" s="451"/>
      <c r="C5" s="451"/>
      <c r="D5" s="451"/>
      <c r="E5" s="451"/>
      <c r="F5" s="451"/>
      <c r="G5" s="451"/>
    </row>
    <row r="6" spans="1:10" ht="15.75" customHeight="1">
      <c r="A6" s="453" t="s">
        <v>26</v>
      </c>
      <c r="B6" s="453"/>
      <c r="C6" s="453"/>
      <c r="D6" s="249"/>
      <c r="E6" s="454" t="str">
        <f>Data!G8&amp;", "&amp;Data!G9</f>
        <v>headmaster, Z.P.H.S,BELLAMKONDA,</v>
      </c>
      <c r="F6" s="454"/>
      <c r="G6" s="454"/>
    </row>
    <row r="7" spans="1:10" ht="70.5" customHeight="1">
      <c r="A7" s="202" t="s">
        <v>17</v>
      </c>
      <c r="B7" s="202" t="s">
        <v>27</v>
      </c>
      <c r="C7" s="203" t="s">
        <v>28</v>
      </c>
      <c r="D7" s="203" t="s">
        <v>429</v>
      </c>
      <c r="E7" s="202" t="s">
        <v>18</v>
      </c>
      <c r="F7" s="202" t="s">
        <v>29</v>
      </c>
      <c r="G7" s="202" t="s">
        <v>432</v>
      </c>
    </row>
    <row r="8" spans="1:10" ht="16.5">
      <c r="A8" s="19">
        <v>1</v>
      </c>
      <c r="B8" s="206" t="str">
        <f>Data!F19&amp;" - "&amp;YEAR(Data!E19)</f>
        <v>Sep - 2004</v>
      </c>
      <c r="C8" s="206" t="str">
        <f>Data!D19&amp;" / "&amp;TEXT(Data!E19,"dd-mm-yyyy")</f>
        <v>452 / 24-09-2004</v>
      </c>
      <c r="D8" s="419" t="str">
        <f>Data!G19</f>
        <v>DA arrear bill</v>
      </c>
      <c r="E8" s="207">
        <f>Data!K19</f>
        <v>11521</v>
      </c>
      <c r="F8" s="207">
        <f>IF(Data!J19=0,ROUND(E8*0.1,0),0)</f>
        <v>1152</v>
      </c>
      <c r="G8" s="207">
        <f t="shared" ref="G8:G20" si="0">E8-F8</f>
        <v>10369</v>
      </c>
      <c r="I8" s="201"/>
    </row>
    <row r="9" spans="1:10" ht="16.5">
      <c r="A9" s="19">
        <v>2</v>
      </c>
      <c r="B9" s="206" t="str">
        <f>Data!F20&amp;" - "&amp;YEAR(Data!E20)</f>
        <v>Dec - 2004</v>
      </c>
      <c r="C9" s="206" t="str">
        <f>Data!D20&amp;" / "&amp;TEXT(Data!E20,"dd-mm-yyyy")</f>
        <v>5078 / 19-12-2004</v>
      </c>
      <c r="D9" s="419">
        <f>Data!G20</f>
        <v>0</v>
      </c>
      <c r="E9" s="207">
        <f>Data!K20</f>
        <v>3465</v>
      </c>
      <c r="F9" s="207">
        <f>IF(Data!J20=0,ROUND(E9*0.1,0),0)</f>
        <v>0</v>
      </c>
      <c r="G9" s="207">
        <f t="shared" si="0"/>
        <v>3465</v>
      </c>
      <c r="I9" s="201"/>
    </row>
    <row r="10" spans="1:10" ht="16.5">
      <c r="A10" s="19">
        <v>3</v>
      </c>
      <c r="B10" s="206" t="str">
        <f>Data!F21&amp;" - "&amp;YEAR(Data!E21)</f>
        <v>Apr - 2004</v>
      </c>
      <c r="C10" s="206" t="str">
        <f>Data!D21&amp;" / "&amp;TEXT(Data!E21,"dd-mm-yyyy")</f>
        <v>199 / 20-04-2004</v>
      </c>
      <c r="D10" s="419">
        <f>Data!G21</f>
        <v>0</v>
      </c>
      <c r="E10" s="207">
        <f>Data!K21</f>
        <v>2064</v>
      </c>
      <c r="F10" s="207">
        <f>IF(Data!J21=0,ROUND(E10*0.1,0),0)</f>
        <v>0</v>
      </c>
      <c r="G10" s="207">
        <f t="shared" si="0"/>
        <v>2064</v>
      </c>
    </row>
    <row r="11" spans="1:10" ht="16.5">
      <c r="A11" s="19">
        <v>4</v>
      </c>
      <c r="B11" s="206" t="str">
        <f>Data!F22&amp;" - "&amp;YEAR(Data!E22)</f>
        <v>Apr - 2005</v>
      </c>
      <c r="C11" s="206" t="str">
        <f>Data!D22&amp;" / "&amp;TEXT(Data!E22,"dd-mm-yyyy")</f>
        <v>197 / 20-04-2005</v>
      </c>
      <c r="D11" s="419">
        <f>Data!G22</f>
        <v>0</v>
      </c>
      <c r="E11" s="207">
        <f>Data!K22</f>
        <v>1396</v>
      </c>
      <c r="F11" s="207">
        <f>IF(Data!J22=0,ROUND(E11*0.1,0),0)</f>
        <v>0</v>
      </c>
      <c r="G11" s="207">
        <f t="shared" si="0"/>
        <v>1396</v>
      </c>
      <c r="J11" s="204"/>
    </row>
    <row r="12" spans="1:10" ht="16.5">
      <c r="A12" s="19">
        <v>5</v>
      </c>
      <c r="B12" s="206" t="str">
        <f>Data!F23&amp;" - "&amp;YEAR(Data!E23)</f>
        <v>Nov - 2005</v>
      </c>
      <c r="C12" s="206" t="str">
        <f>Data!D23&amp;" / "&amp;TEXT(Data!E23,"dd-mm-yyyy")</f>
        <v>5558 / 27-11-2005</v>
      </c>
      <c r="D12" s="419">
        <f>Data!G23</f>
        <v>0</v>
      </c>
      <c r="E12" s="207">
        <f>Data!K23</f>
        <v>2479</v>
      </c>
      <c r="F12" s="207">
        <f>IF(Data!J23=0,ROUND(E12*0.1,0),0)</f>
        <v>0</v>
      </c>
      <c r="G12" s="207">
        <f t="shared" si="0"/>
        <v>2479</v>
      </c>
    </row>
    <row r="13" spans="1:10" ht="16.5">
      <c r="A13" s="19">
        <v>6</v>
      </c>
      <c r="B13" s="206" t="str">
        <f>Data!F24&amp;" - "&amp;YEAR(Data!E24)</f>
        <v>Jul - 2006</v>
      </c>
      <c r="C13" s="206" t="str">
        <f>Data!D24&amp;" / "&amp;TEXT(Data!E24,"dd-mm-yyyy")</f>
        <v>3108 / 31-07-2006</v>
      </c>
      <c r="D13" s="419">
        <f>Data!G24</f>
        <v>0</v>
      </c>
      <c r="E13" s="207">
        <f>Data!K24</f>
        <v>5736</v>
      </c>
      <c r="F13" s="207">
        <f>IF(Data!J24=0,ROUND(E13*0.1,0),0)</f>
        <v>0</v>
      </c>
      <c r="G13" s="207">
        <f t="shared" si="0"/>
        <v>5736</v>
      </c>
    </row>
    <row r="14" spans="1:10" ht="16.5">
      <c r="A14" s="19">
        <v>7</v>
      </c>
      <c r="B14" s="206" t="str">
        <f>Data!F25&amp;" - "&amp;YEAR(Data!E25)</f>
        <v>Jan - 2006</v>
      </c>
      <c r="C14" s="206" t="str">
        <f>Data!D25&amp;" / "&amp;TEXT(Data!E25,"dd-mm-yyyy")</f>
        <v>8360 / 24-01-2006</v>
      </c>
      <c r="D14" s="419">
        <f>Data!G25</f>
        <v>0</v>
      </c>
      <c r="E14" s="207">
        <f>Data!K25</f>
        <v>6043</v>
      </c>
      <c r="F14" s="207">
        <f>IF(Data!J25=0,ROUND(E14*0.1,0),0)</f>
        <v>0</v>
      </c>
      <c r="G14" s="207">
        <f t="shared" si="0"/>
        <v>6043</v>
      </c>
    </row>
    <row r="15" spans="1:10" ht="16.5">
      <c r="A15" s="19">
        <v>8</v>
      </c>
      <c r="B15" s="206" t="str">
        <f>Data!F26&amp;" - "&amp;YEAR(Data!E26)</f>
        <v>Jun - 2006</v>
      </c>
      <c r="C15" s="206" t="str">
        <f>Data!D26&amp;" / "&amp;TEXT(Data!E26,"dd-mm-yyyy")</f>
        <v>1602 / 13-06-2006</v>
      </c>
      <c r="D15" s="419">
        <f>Data!G26</f>
        <v>0</v>
      </c>
      <c r="E15" s="207">
        <f>Data!K26</f>
        <v>2988</v>
      </c>
      <c r="F15" s="207">
        <f>IF(Data!J26=0,ROUND(E15*0.1,0),0)</f>
        <v>0</v>
      </c>
      <c r="G15" s="207">
        <f t="shared" si="0"/>
        <v>2988</v>
      </c>
    </row>
    <row r="16" spans="1:10" ht="16.5">
      <c r="A16" s="19">
        <v>9</v>
      </c>
      <c r="B16" s="206" t="str">
        <f>Data!F27&amp;" - "&amp;YEAR(Data!E27)</f>
        <v>Jul - 2007</v>
      </c>
      <c r="C16" s="206" t="str">
        <f>Data!D27&amp;" / "&amp;TEXT(Data!E27,"dd-mm-yyyy")</f>
        <v>2658 / 23-07-2007</v>
      </c>
      <c r="D16" s="419">
        <f>Data!G27</f>
        <v>0</v>
      </c>
      <c r="E16" s="207">
        <f>Data!K27</f>
        <v>3255</v>
      </c>
      <c r="F16" s="207">
        <f>IF(Data!J27=0,ROUND(E16*0.1,0),0)</f>
        <v>0</v>
      </c>
      <c r="G16" s="207">
        <f t="shared" si="0"/>
        <v>3255</v>
      </c>
    </row>
    <row r="17" spans="1:7" ht="16.5">
      <c r="A17" s="19">
        <v>10</v>
      </c>
      <c r="B17" s="206" t="str">
        <f>Data!F28&amp;" - "&amp;YEAR(Data!E28)</f>
        <v>Jul - 2007</v>
      </c>
      <c r="C17" s="206" t="str">
        <f>Data!D28&amp;" / "&amp;TEXT(Data!E28,"dd-mm-yyyy")</f>
        <v>2653 / 22-07-2007</v>
      </c>
      <c r="D17" s="419">
        <f>Data!G28</f>
        <v>0</v>
      </c>
      <c r="E17" s="207">
        <f>Data!K28</f>
        <v>7731</v>
      </c>
      <c r="F17" s="207">
        <f>IF(Data!J28=0,ROUND(E17*0.1,0),0)</f>
        <v>0</v>
      </c>
      <c r="G17" s="207">
        <f t="shared" si="0"/>
        <v>7731</v>
      </c>
    </row>
    <row r="18" spans="1:7" ht="16.5">
      <c r="A18" s="19">
        <v>11</v>
      </c>
      <c r="B18" s="206" t="str">
        <f>Data!F29&amp;" - "&amp;YEAR(Data!E29)</f>
        <v>Sep - 2007</v>
      </c>
      <c r="C18" s="206" t="str">
        <f>Data!D29&amp;" / "&amp;TEXT(Data!E29,"dd-mm-yyyy")</f>
        <v>2053 / 02-09-2007</v>
      </c>
      <c r="D18" s="419">
        <f>Data!G29</f>
        <v>0</v>
      </c>
      <c r="E18" s="207">
        <f>Data!K29</f>
        <v>3481</v>
      </c>
      <c r="F18" s="207">
        <f>IF(Data!J29=0,ROUND(E18*0.1,0),0)</f>
        <v>0</v>
      </c>
      <c r="G18" s="207">
        <f t="shared" si="0"/>
        <v>3481</v>
      </c>
    </row>
    <row r="19" spans="1:7" ht="16.5">
      <c r="A19" s="23">
        <v>12</v>
      </c>
      <c r="B19" s="206" t="str">
        <f>Data!F30&amp;" - "&amp;YEAR(Data!E30)</f>
        <v>Jul - 2008</v>
      </c>
      <c r="C19" s="206" t="str">
        <f>Data!D30&amp;" / "&amp;TEXT(Data!E30,"dd-mm-yyyy")</f>
        <v>578 / 21-07-2008</v>
      </c>
      <c r="D19" s="419">
        <f>Data!G30</f>
        <v>0</v>
      </c>
      <c r="E19" s="207">
        <f>Data!K30</f>
        <v>13950</v>
      </c>
      <c r="F19" s="207">
        <f>IF(Data!J30=0,ROUND(E19*0.1,0),0)</f>
        <v>1395</v>
      </c>
      <c r="G19" s="207">
        <f t="shared" si="0"/>
        <v>12555</v>
      </c>
    </row>
    <row r="20" spans="1:7" ht="16.5">
      <c r="A20" s="23">
        <v>13</v>
      </c>
      <c r="B20" s="206" t="str">
        <f>Data!F31&amp;" - "&amp;YEAR(Data!E31)</f>
        <v>Dec - 2008</v>
      </c>
      <c r="C20" s="206" t="str">
        <f>Data!D31&amp;" / "&amp;TEXT(Data!E31,"dd-mm-yyyy")</f>
        <v>5078 / 19-12-2008</v>
      </c>
      <c r="D20" s="419">
        <f>Data!G31</f>
        <v>0</v>
      </c>
      <c r="E20" s="207">
        <f>Data!K31</f>
        <v>2792</v>
      </c>
      <c r="F20" s="207">
        <f>IF(Data!J31=0,ROUND(E20*0.1,0),0)</f>
        <v>0</v>
      </c>
      <c r="G20" s="207">
        <f t="shared" si="0"/>
        <v>2792</v>
      </c>
    </row>
    <row r="21" spans="1:7" s="416" customFormat="1" ht="16.5">
      <c r="A21" s="23">
        <v>14</v>
      </c>
      <c r="B21" s="206" t="str">
        <f>Data!F32&amp;" - "&amp;YEAR(Data!E32)</f>
        <v>Apr - 2008</v>
      </c>
      <c r="C21" s="206" t="str">
        <f>Data!D32&amp;" / "&amp;TEXT(Data!E32,"dd-mm-yyyy")</f>
        <v>199 / 20-04-2008</v>
      </c>
      <c r="D21" s="419">
        <f>Data!G32</f>
        <v>0</v>
      </c>
      <c r="E21" s="207">
        <f>Data!K32</f>
        <v>4507</v>
      </c>
      <c r="F21" s="207">
        <f>IF(Data!J32=0,ROUND(E21*0.1,0),0)</f>
        <v>0</v>
      </c>
      <c r="G21" s="207">
        <f t="shared" ref="G21:G27" si="1">E21-F21</f>
        <v>4507</v>
      </c>
    </row>
    <row r="22" spans="1:7" s="416" customFormat="1" ht="16.5">
      <c r="A22" s="23">
        <v>15</v>
      </c>
      <c r="B22" s="206" t="str">
        <f>Data!F33&amp;" - "&amp;YEAR(Data!E33)</f>
        <v xml:space="preserve"> - 2009</v>
      </c>
      <c r="C22" s="206" t="str">
        <f>Data!D33&amp;" / "&amp;TEXT(Data!E33,"dd-mm-yyyy")</f>
        <v>197 / 20-04-2009</v>
      </c>
      <c r="D22" s="419">
        <f>Data!G33</f>
        <v>0</v>
      </c>
      <c r="E22" s="207">
        <f>Data!K33</f>
        <v>11471</v>
      </c>
      <c r="F22" s="207">
        <f>IF(Data!J33=0,ROUND(E22*0.1,0),0)</f>
        <v>0</v>
      </c>
      <c r="G22" s="207">
        <f t="shared" si="1"/>
        <v>11471</v>
      </c>
    </row>
    <row r="23" spans="1:7" s="416" customFormat="1" ht="16.5">
      <c r="A23" s="23">
        <v>16</v>
      </c>
      <c r="B23" s="206" t="str">
        <f>Data!F34&amp;" - "&amp;YEAR(Data!E34)</f>
        <v xml:space="preserve"> - 2009</v>
      </c>
      <c r="C23" s="206" t="str">
        <f>Data!D34&amp;" / "&amp;TEXT(Data!E34,"dd-mm-yyyy")</f>
        <v>5558 / 27-11-2009</v>
      </c>
      <c r="D23" s="419">
        <f>Data!G34</f>
        <v>0</v>
      </c>
      <c r="E23" s="207">
        <f>Data!K34</f>
        <v>12087</v>
      </c>
      <c r="F23" s="207">
        <f>IF(Data!J34=0,ROUND(E23*0.1,0),0)</f>
        <v>0</v>
      </c>
      <c r="G23" s="207">
        <f t="shared" si="1"/>
        <v>12087</v>
      </c>
    </row>
    <row r="24" spans="1:7" ht="16.5">
      <c r="A24" s="23">
        <v>17</v>
      </c>
      <c r="B24" s="206" t="str">
        <f>Data!F35&amp;" - "&amp;YEAR(Data!E35)</f>
        <v xml:space="preserve"> - 2010</v>
      </c>
      <c r="C24" s="206" t="str">
        <f>Data!D35&amp;" / "&amp;TEXT(Data!E35,"dd-mm-yyyy")</f>
        <v>3108 / 31-07-2010</v>
      </c>
      <c r="D24" s="419">
        <f>Data!G35</f>
        <v>0</v>
      </c>
      <c r="E24" s="207">
        <f>Data!K35</f>
        <v>5976</v>
      </c>
      <c r="F24" s="207">
        <f>IF(Data!J35=0,ROUND(E24*0.1,0),0)</f>
        <v>0</v>
      </c>
      <c r="G24" s="207">
        <f t="shared" si="1"/>
        <v>5976</v>
      </c>
    </row>
    <row r="25" spans="1:7" s="248" customFormat="1" ht="16.5">
      <c r="A25" s="23">
        <v>18</v>
      </c>
      <c r="B25" s="206" t="str">
        <f>Data!F36&amp;" - "&amp;YEAR(Data!E36)</f>
        <v xml:space="preserve"> - 2010</v>
      </c>
      <c r="C25" s="206" t="str">
        <f>Data!D36&amp;" / "&amp;TEXT(Data!E36,"dd-mm-yyyy")</f>
        <v>8360 / 24-01-2010</v>
      </c>
      <c r="D25" s="419">
        <f>Data!G36</f>
        <v>0</v>
      </c>
      <c r="E25" s="207">
        <f>Data!K36</f>
        <v>3465</v>
      </c>
      <c r="F25" s="207">
        <f>IF(Data!J36=0,ROUND(E25*0.1,0),0)</f>
        <v>0</v>
      </c>
      <c r="G25" s="207">
        <f t="shared" si="1"/>
        <v>3465</v>
      </c>
    </row>
    <row r="26" spans="1:7" s="248" customFormat="1" ht="16.5">
      <c r="A26" s="23">
        <v>19</v>
      </c>
      <c r="B26" s="206" t="str">
        <f>Data!F37&amp;" - "&amp;YEAR(Data!E37)</f>
        <v xml:space="preserve"> - 2011</v>
      </c>
      <c r="C26" s="206" t="str">
        <f>Data!D37&amp;" / "&amp;TEXT(Data!E37,"dd-mm-yyyy")</f>
        <v>1602 / 13-06-2011</v>
      </c>
      <c r="D26" s="419">
        <f>Data!G37</f>
        <v>0</v>
      </c>
      <c r="E26" s="207">
        <f>Data!K37</f>
        <v>3753</v>
      </c>
      <c r="F26" s="207">
        <f>IF(Data!J37=0,ROUND(E26*0.1,0),0)</f>
        <v>0</v>
      </c>
      <c r="G26" s="207">
        <f t="shared" si="1"/>
        <v>3753</v>
      </c>
    </row>
    <row r="27" spans="1:7" ht="17.25" thickBot="1">
      <c r="A27" s="23">
        <v>20</v>
      </c>
      <c r="B27" s="206" t="str">
        <f>Data!F38&amp;" - "&amp;YEAR(Data!E38)</f>
        <v>Jun - 2011</v>
      </c>
      <c r="C27" s="206" t="str">
        <f>Data!D38&amp;" / "&amp;TEXT(Data!E38,"dd-mm-yyyy")</f>
        <v xml:space="preserve"> / 20-06-2011</v>
      </c>
      <c r="D27" s="419">
        <f>Data!G38</f>
        <v>0</v>
      </c>
      <c r="E27" s="207">
        <f>Data!K38</f>
        <v>2792</v>
      </c>
      <c r="F27" s="207">
        <f>IF(Data!J38=0,ROUND(E27*0.1,0),0)</f>
        <v>0</v>
      </c>
      <c r="G27" s="207">
        <f t="shared" si="1"/>
        <v>2792</v>
      </c>
    </row>
    <row r="28" spans="1:7" ht="26.25" customHeight="1" thickBot="1">
      <c r="A28" s="455" t="s">
        <v>30</v>
      </c>
      <c r="B28" s="456"/>
      <c r="C28" s="208"/>
      <c r="D28" s="208"/>
      <c r="E28" s="209">
        <f t="shared" ref="E28:F28" si="2">SUM(E8:E27)</f>
        <v>110952</v>
      </c>
      <c r="F28" s="209">
        <f t="shared" si="2"/>
        <v>2547</v>
      </c>
      <c r="G28" s="209">
        <f>SUM(G8:G27)</f>
        <v>108405</v>
      </c>
    </row>
    <row r="29" spans="1:7" ht="15.75" customHeight="1">
      <c r="A29" s="205"/>
      <c r="B29" s="205"/>
      <c r="C29" s="205"/>
      <c r="D29" s="247"/>
      <c r="E29" s="205"/>
      <c r="F29" s="205"/>
      <c r="G29" s="205"/>
    </row>
    <row r="30" spans="1:7" ht="15.75" customHeight="1">
      <c r="A30" s="457" t="str">
        <f>Form47front!E100</f>
        <v xml:space="preserve"> Rupees One Lakh Eight Thousand Four Hundred and Five Only</v>
      </c>
      <c r="B30" s="457"/>
      <c r="C30" s="457"/>
      <c r="D30" s="457"/>
      <c r="E30" s="457"/>
      <c r="F30" s="457"/>
      <c r="G30" s="457"/>
    </row>
    <row r="31" spans="1:7" ht="15.75" customHeight="1">
      <c r="A31" s="205"/>
      <c r="B31" s="205"/>
      <c r="C31" s="205"/>
      <c r="D31" s="247"/>
      <c r="E31" s="205"/>
      <c r="F31" s="205"/>
      <c r="G31" s="205"/>
    </row>
    <row r="32" spans="1:7" ht="15.75" customHeight="1">
      <c r="A32" s="457" t="s">
        <v>31</v>
      </c>
      <c r="B32" s="457"/>
      <c r="C32" s="457"/>
      <c r="D32" s="457"/>
      <c r="E32" s="457"/>
      <c r="F32" s="457"/>
      <c r="G32" s="457"/>
    </row>
    <row r="34" spans="1:7" ht="15.75" customHeight="1">
      <c r="A34" s="458" t="s">
        <v>32</v>
      </c>
      <c r="B34" s="458"/>
    </row>
    <row r="35" spans="1:7" ht="15.75" customHeight="1">
      <c r="A35" s="458" t="s">
        <v>33</v>
      </c>
      <c r="B35" s="458"/>
      <c r="E35" s="451" t="s">
        <v>34</v>
      </c>
      <c r="F35" s="451"/>
      <c r="G35" s="451"/>
    </row>
    <row r="36" spans="1:7" ht="15" customHeight="1">
      <c r="C36" s="452" t="s">
        <v>35</v>
      </c>
      <c r="D36" s="452"/>
      <c r="E36" s="451" t="s">
        <v>36</v>
      </c>
      <c r="F36" s="451"/>
      <c r="G36" s="451"/>
    </row>
    <row r="37" spans="1:7">
      <c r="C37" s="452"/>
      <c r="D37" s="452"/>
      <c r="E37" s="452"/>
    </row>
    <row r="38" spans="1:7" ht="15" customHeight="1">
      <c r="C38" s="452" t="s">
        <v>37</v>
      </c>
      <c r="D38" s="452"/>
      <c r="E38" s="259"/>
    </row>
    <row r="39" spans="1:7">
      <c r="C39" s="452" t="s">
        <v>38</v>
      </c>
      <c r="D39" s="452"/>
      <c r="E39" s="259"/>
    </row>
  </sheetData>
  <sheetProtection password="CB95" sheet="1" objects="1" scenarios="1" formatCells="0" formatColumns="0" formatRows="0" autoFilter="0"/>
  <autoFilter ref="G7:G28">
    <filterColumn colId="0"/>
  </autoFilter>
  <mergeCells count="18">
    <mergeCell ref="A1:G1"/>
    <mergeCell ref="A2:G2"/>
    <mergeCell ref="A3:G3"/>
    <mergeCell ref="A4:G4"/>
    <mergeCell ref="A5:G5"/>
    <mergeCell ref="E36:G36"/>
    <mergeCell ref="C36:D36"/>
    <mergeCell ref="C38:D38"/>
    <mergeCell ref="C39:D39"/>
    <mergeCell ref="A6:C6"/>
    <mergeCell ref="E6:G6"/>
    <mergeCell ref="C37:E37"/>
    <mergeCell ref="A28:B28"/>
    <mergeCell ref="A32:G32"/>
    <mergeCell ref="A34:B34"/>
    <mergeCell ref="A35:B35"/>
    <mergeCell ref="A30:G30"/>
    <mergeCell ref="E35:G35"/>
  </mergeCells>
  <hyperlinks>
    <hyperlink ref="H4" location="Worksheet!A1" display="Next"/>
    <hyperlink ref="H3" location="'Intrest Proceedings '!A1" display="Prev"/>
    <hyperlink ref="H1" location="Data!E2" display="Home"/>
  </hyperlinks>
  <pageMargins left="0.25" right="0.25" top="0.75" bottom="0.75" header="0.3" footer="0.3"/>
  <pageSetup paperSize="9" scale="97"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WVV35934"/>
  <sheetViews>
    <sheetView showGridLines="0" showRowColHeaders="0" workbookViewId="0">
      <pane ySplit="3" topLeftCell="A79" activePane="bottomLeft" state="frozen"/>
      <selection pane="bottomLeft" activeCell="G259" sqref="G259"/>
    </sheetView>
  </sheetViews>
  <sheetFormatPr defaultColWidth="0" defaultRowHeight="12.75" zeroHeight="1"/>
  <cols>
    <col min="1" max="1" width="4.7109375" style="7" customWidth="1"/>
    <col min="2" max="2" width="9.140625" style="7" customWidth="1"/>
    <col min="3" max="3" width="9.42578125" style="7" customWidth="1"/>
    <col min="4" max="4" width="10.42578125" style="7" customWidth="1"/>
    <col min="5" max="5" width="9.140625" style="7" customWidth="1"/>
    <col min="6" max="6" width="25.140625" style="7" customWidth="1"/>
    <col min="7" max="8" width="9.140625" style="7" customWidth="1"/>
    <col min="9" max="9" width="9.140625" style="7" hidden="1" customWidth="1"/>
    <col min="10" max="10" width="14.28515625" style="7" hidden="1" customWidth="1"/>
    <col min="11" max="11" width="15" style="7" hidden="1" customWidth="1"/>
    <col min="12" max="12" width="13" style="7" hidden="1" customWidth="1"/>
    <col min="13" max="13" width="10.140625" hidden="1" customWidth="1"/>
    <col min="14" max="14" width="10.140625" style="7" bestFit="1" customWidth="1"/>
    <col min="15" max="15" width="10.140625" style="7" hidden="1"/>
    <col min="16" max="16" width="9.140625" style="7" hidden="1"/>
    <col min="17" max="17" width="10.140625" style="7" hidden="1"/>
    <col min="18" max="256" width="9.140625" style="7" hidden="1"/>
    <col min="257" max="257" width="4.7109375" style="7" hidden="1"/>
    <col min="258" max="258" width="9.140625" style="7" hidden="1"/>
    <col min="259" max="259" width="9.42578125" style="7" hidden="1"/>
    <col min="260" max="260" width="10.42578125" style="7" hidden="1"/>
    <col min="261" max="261" width="9.140625" style="7" hidden="1"/>
    <col min="262" max="262" width="17.7109375" style="7" hidden="1"/>
    <col min="263" max="265" width="9.140625" style="7" hidden="1"/>
    <col min="266" max="266" width="14.28515625" style="7" hidden="1"/>
    <col min="267" max="268" width="9.140625" style="7" hidden="1"/>
    <col min="269" max="270" width="10.140625" style="7" hidden="1"/>
    <col min="271" max="512" width="9.140625" style="7" hidden="1"/>
    <col min="513" max="513" width="4.7109375" style="7" hidden="1"/>
    <col min="514" max="514" width="9.140625" style="7" hidden="1"/>
    <col min="515" max="515" width="9.42578125" style="7" hidden="1"/>
    <col min="516" max="516" width="10.42578125" style="7" hidden="1"/>
    <col min="517" max="517" width="9.140625" style="7" hidden="1"/>
    <col min="518" max="518" width="17.7109375" style="7" hidden="1"/>
    <col min="519" max="521" width="9.140625" style="7" hidden="1"/>
    <col min="522" max="522" width="14.28515625" style="7" hidden="1"/>
    <col min="523" max="524" width="9.140625" style="7" hidden="1"/>
    <col min="525" max="526" width="10.140625" style="7" hidden="1"/>
    <col min="527" max="768" width="9.140625" style="7" hidden="1"/>
    <col min="769" max="769" width="4.7109375" style="7" hidden="1"/>
    <col min="770" max="770" width="9.140625" style="7" hidden="1"/>
    <col min="771" max="771" width="9.42578125" style="7" hidden="1"/>
    <col min="772" max="772" width="10.42578125" style="7" hidden="1"/>
    <col min="773" max="773" width="9.140625" style="7" hidden="1"/>
    <col min="774" max="774" width="17.7109375" style="7" hidden="1"/>
    <col min="775" max="777" width="9.140625" style="7" hidden="1"/>
    <col min="778" max="778" width="14.28515625" style="7" hidden="1"/>
    <col min="779" max="780" width="9.140625" style="7" hidden="1"/>
    <col min="781" max="782" width="10.140625" style="7" hidden="1"/>
    <col min="783" max="1024" width="9.140625" style="7" hidden="1"/>
    <col min="1025" max="1025" width="4.7109375" style="7" hidden="1"/>
    <col min="1026" max="1026" width="9.140625" style="7" hidden="1"/>
    <col min="1027" max="1027" width="9.42578125" style="7" hidden="1"/>
    <col min="1028" max="1028" width="10.42578125" style="7" hidden="1"/>
    <col min="1029" max="1029" width="9.140625" style="7" hidden="1"/>
    <col min="1030" max="1030" width="17.7109375" style="7" hidden="1"/>
    <col min="1031" max="1033" width="9.140625" style="7" hidden="1"/>
    <col min="1034" max="1034" width="14.28515625" style="7" hidden="1"/>
    <col min="1035" max="1036" width="9.140625" style="7" hidden="1"/>
    <col min="1037" max="1038" width="10.140625" style="7" hidden="1"/>
    <col min="1039" max="1280" width="9.140625" style="7" hidden="1"/>
    <col min="1281" max="1281" width="4.7109375" style="7" hidden="1"/>
    <col min="1282" max="1282" width="9.140625" style="7" hidden="1"/>
    <col min="1283" max="1283" width="9.42578125" style="7" hidden="1"/>
    <col min="1284" max="1284" width="10.42578125" style="7" hidden="1"/>
    <col min="1285" max="1285" width="9.140625" style="7" hidden="1"/>
    <col min="1286" max="1286" width="17.7109375" style="7" hidden="1"/>
    <col min="1287" max="1289" width="9.140625" style="7" hidden="1"/>
    <col min="1290" max="1290" width="14.28515625" style="7" hidden="1"/>
    <col min="1291" max="1292" width="9.140625" style="7" hidden="1"/>
    <col min="1293" max="1294" width="10.140625" style="7" hidden="1"/>
    <col min="1295" max="1536" width="9.140625" style="7" hidden="1"/>
    <col min="1537" max="1537" width="4.7109375" style="7" hidden="1"/>
    <col min="1538" max="1538" width="9.140625" style="7" hidden="1"/>
    <col min="1539" max="1539" width="9.42578125" style="7" hidden="1"/>
    <col min="1540" max="1540" width="10.42578125" style="7" hidden="1"/>
    <col min="1541" max="1541" width="9.140625" style="7" hidden="1"/>
    <col min="1542" max="1542" width="17.7109375" style="7" hidden="1"/>
    <col min="1543" max="1545" width="9.140625" style="7" hidden="1"/>
    <col min="1546" max="1546" width="14.28515625" style="7" hidden="1"/>
    <col min="1547" max="1548" width="9.140625" style="7" hidden="1"/>
    <col min="1549" max="1550" width="10.140625" style="7" hidden="1"/>
    <col min="1551" max="1792" width="9.140625" style="7" hidden="1"/>
    <col min="1793" max="1793" width="4.7109375" style="7" hidden="1"/>
    <col min="1794" max="1794" width="9.140625" style="7" hidden="1"/>
    <col min="1795" max="1795" width="9.42578125" style="7" hidden="1"/>
    <col min="1796" max="1796" width="10.42578125" style="7" hidden="1"/>
    <col min="1797" max="1797" width="9.140625" style="7" hidden="1"/>
    <col min="1798" max="1798" width="17.7109375" style="7" hidden="1"/>
    <col min="1799" max="1801" width="9.140625" style="7" hidden="1"/>
    <col min="1802" max="1802" width="14.28515625" style="7" hidden="1"/>
    <col min="1803" max="1804" width="9.140625" style="7" hidden="1"/>
    <col min="1805" max="1806" width="10.140625" style="7" hidden="1"/>
    <col min="1807" max="2048" width="9.140625" style="7" hidden="1"/>
    <col min="2049" max="2049" width="4.7109375" style="7" hidden="1"/>
    <col min="2050" max="2050" width="9.140625" style="7" hidden="1"/>
    <col min="2051" max="2051" width="9.42578125" style="7" hidden="1"/>
    <col min="2052" max="2052" width="10.42578125" style="7" hidden="1"/>
    <col min="2053" max="2053" width="9.140625" style="7" hidden="1"/>
    <col min="2054" max="2054" width="17.7109375" style="7" hidden="1"/>
    <col min="2055" max="2057" width="9.140625" style="7" hidden="1"/>
    <col min="2058" max="2058" width="14.28515625" style="7" hidden="1"/>
    <col min="2059" max="2060" width="9.140625" style="7" hidden="1"/>
    <col min="2061" max="2062" width="10.140625" style="7" hidden="1"/>
    <col min="2063" max="2304" width="9.140625" style="7" hidden="1"/>
    <col min="2305" max="2305" width="4.7109375" style="7" hidden="1"/>
    <col min="2306" max="2306" width="9.140625" style="7" hidden="1"/>
    <col min="2307" max="2307" width="9.42578125" style="7" hidden="1"/>
    <col min="2308" max="2308" width="10.42578125" style="7" hidden="1"/>
    <col min="2309" max="2309" width="9.140625" style="7" hidden="1"/>
    <col min="2310" max="2310" width="17.7109375" style="7" hidden="1"/>
    <col min="2311" max="2313" width="9.140625" style="7" hidden="1"/>
    <col min="2314" max="2314" width="14.28515625" style="7" hidden="1"/>
    <col min="2315" max="2316" width="9.140625" style="7" hidden="1"/>
    <col min="2317" max="2318" width="10.140625" style="7" hidden="1"/>
    <col min="2319" max="2560" width="9.140625" style="7" hidden="1"/>
    <col min="2561" max="2561" width="4.7109375" style="7" hidden="1"/>
    <col min="2562" max="2562" width="9.140625" style="7" hidden="1"/>
    <col min="2563" max="2563" width="9.42578125" style="7" hidden="1"/>
    <col min="2564" max="2564" width="10.42578125" style="7" hidden="1"/>
    <col min="2565" max="2565" width="9.140625" style="7" hidden="1"/>
    <col min="2566" max="2566" width="17.7109375" style="7" hidden="1"/>
    <col min="2567" max="2569" width="9.140625" style="7" hidden="1"/>
    <col min="2570" max="2570" width="14.28515625" style="7" hidden="1"/>
    <col min="2571" max="2572" width="9.140625" style="7" hidden="1"/>
    <col min="2573" max="2574" width="10.140625" style="7" hidden="1"/>
    <col min="2575" max="2816" width="9.140625" style="7" hidden="1"/>
    <col min="2817" max="2817" width="4.7109375" style="7" hidden="1"/>
    <col min="2818" max="2818" width="9.140625" style="7" hidden="1"/>
    <col min="2819" max="2819" width="9.42578125" style="7" hidden="1"/>
    <col min="2820" max="2820" width="10.42578125" style="7" hidden="1"/>
    <col min="2821" max="2821" width="9.140625" style="7" hidden="1"/>
    <col min="2822" max="2822" width="17.7109375" style="7" hidden="1"/>
    <col min="2823" max="2825" width="9.140625" style="7" hidden="1"/>
    <col min="2826" max="2826" width="14.28515625" style="7" hidden="1"/>
    <col min="2827" max="2828" width="9.140625" style="7" hidden="1"/>
    <col min="2829" max="2830" width="10.140625" style="7" hidden="1"/>
    <col min="2831" max="3072" width="9.140625" style="7" hidden="1"/>
    <col min="3073" max="3073" width="4.7109375" style="7" hidden="1"/>
    <col min="3074" max="3074" width="9.140625" style="7" hidden="1"/>
    <col min="3075" max="3075" width="9.42578125" style="7" hidden="1"/>
    <col min="3076" max="3076" width="10.42578125" style="7" hidden="1"/>
    <col min="3077" max="3077" width="9.140625" style="7" hidden="1"/>
    <col min="3078" max="3078" width="17.7109375" style="7" hidden="1"/>
    <col min="3079" max="3081" width="9.140625" style="7" hidden="1"/>
    <col min="3082" max="3082" width="14.28515625" style="7" hidden="1"/>
    <col min="3083" max="3084" width="9.140625" style="7" hidden="1"/>
    <col min="3085" max="3086" width="10.140625" style="7" hidden="1"/>
    <col min="3087" max="3328" width="9.140625" style="7" hidden="1"/>
    <col min="3329" max="3329" width="4.7109375" style="7" hidden="1"/>
    <col min="3330" max="3330" width="9.140625" style="7" hidden="1"/>
    <col min="3331" max="3331" width="9.42578125" style="7" hidden="1"/>
    <col min="3332" max="3332" width="10.42578125" style="7" hidden="1"/>
    <col min="3333" max="3333" width="9.140625" style="7" hidden="1"/>
    <col min="3334" max="3334" width="17.7109375" style="7" hidden="1"/>
    <col min="3335" max="3337" width="9.140625" style="7" hidden="1"/>
    <col min="3338" max="3338" width="14.28515625" style="7" hidden="1"/>
    <col min="3339" max="3340" width="9.140625" style="7" hidden="1"/>
    <col min="3341" max="3342" width="10.140625" style="7" hidden="1"/>
    <col min="3343" max="3584" width="9.140625" style="7" hidden="1"/>
    <col min="3585" max="3585" width="4.7109375" style="7" hidden="1"/>
    <col min="3586" max="3586" width="9.140625" style="7" hidden="1"/>
    <col min="3587" max="3587" width="9.42578125" style="7" hidden="1"/>
    <col min="3588" max="3588" width="10.42578125" style="7" hidden="1"/>
    <col min="3589" max="3589" width="9.140625" style="7" hidden="1"/>
    <col min="3590" max="3590" width="17.7109375" style="7" hidden="1"/>
    <col min="3591" max="3593" width="9.140625" style="7" hidden="1"/>
    <col min="3594" max="3594" width="14.28515625" style="7" hidden="1"/>
    <col min="3595" max="3596" width="9.140625" style="7" hidden="1"/>
    <col min="3597" max="3598" width="10.140625" style="7" hidden="1"/>
    <col min="3599" max="3840" width="9.140625" style="7" hidden="1"/>
    <col min="3841" max="3841" width="4.7109375" style="7" hidden="1"/>
    <col min="3842" max="3842" width="9.140625" style="7" hidden="1"/>
    <col min="3843" max="3843" width="9.42578125" style="7" hidden="1"/>
    <col min="3844" max="3844" width="10.42578125" style="7" hidden="1"/>
    <col min="3845" max="3845" width="9.140625" style="7" hidden="1"/>
    <col min="3846" max="3846" width="17.7109375" style="7" hidden="1"/>
    <col min="3847" max="3849" width="9.140625" style="7" hidden="1"/>
    <col min="3850" max="3850" width="14.28515625" style="7" hidden="1"/>
    <col min="3851" max="3852" width="9.140625" style="7" hidden="1"/>
    <col min="3853" max="3854" width="10.140625" style="7" hidden="1"/>
    <col min="3855" max="4096" width="9.140625" style="7" hidden="1"/>
    <col min="4097" max="4097" width="4.7109375" style="7" hidden="1"/>
    <col min="4098" max="4098" width="9.140625" style="7" hidden="1"/>
    <col min="4099" max="4099" width="9.42578125" style="7" hidden="1"/>
    <col min="4100" max="4100" width="10.42578125" style="7" hidden="1"/>
    <col min="4101" max="4101" width="9.140625" style="7" hidden="1"/>
    <col min="4102" max="4102" width="17.7109375" style="7" hidden="1"/>
    <col min="4103" max="4105" width="9.140625" style="7" hidden="1"/>
    <col min="4106" max="4106" width="14.28515625" style="7" hidden="1"/>
    <col min="4107" max="4108" width="9.140625" style="7" hidden="1"/>
    <col min="4109" max="4110" width="10.140625" style="7" hidden="1"/>
    <col min="4111" max="4352" width="9.140625" style="7" hidden="1"/>
    <col min="4353" max="4353" width="4.7109375" style="7" hidden="1"/>
    <col min="4354" max="4354" width="9.140625" style="7" hidden="1"/>
    <col min="4355" max="4355" width="9.42578125" style="7" hidden="1"/>
    <col min="4356" max="4356" width="10.42578125" style="7" hidden="1"/>
    <col min="4357" max="4357" width="9.140625" style="7" hidden="1"/>
    <col min="4358" max="4358" width="17.7109375" style="7" hidden="1"/>
    <col min="4359" max="4361" width="9.140625" style="7" hidden="1"/>
    <col min="4362" max="4362" width="14.28515625" style="7" hidden="1"/>
    <col min="4363" max="4364" width="9.140625" style="7" hidden="1"/>
    <col min="4365" max="4366" width="10.140625" style="7" hidden="1"/>
    <col min="4367" max="4608" width="9.140625" style="7" hidden="1"/>
    <col min="4609" max="4609" width="4.7109375" style="7" hidden="1"/>
    <col min="4610" max="4610" width="9.140625" style="7" hidden="1"/>
    <col min="4611" max="4611" width="9.42578125" style="7" hidden="1"/>
    <col min="4612" max="4612" width="10.42578125" style="7" hidden="1"/>
    <col min="4613" max="4613" width="9.140625" style="7" hidden="1"/>
    <col min="4614" max="4614" width="17.7109375" style="7" hidden="1"/>
    <col min="4615" max="4617" width="9.140625" style="7" hidden="1"/>
    <col min="4618" max="4618" width="14.28515625" style="7" hidden="1"/>
    <col min="4619" max="4620" width="9.140625" style="7" hidden="1"/>
    <col min="4621" max="4622" width="10.140625" style="7" hidden="1"/>
    <col min="4623" max="4864" width="9.140625" style="7" hidden="1"/>
    <col min="4865" max="4865" width="4.7109375" style="7" hidden="1"/>
    <col min="4866" max="4866" width="9.140625" style="7" hidden="1"/>
    <col min="4867" max="4867" width="9.42578125" style="7" hidden="1"/>
    <col min="4868" max="4868" width="10.42578125" style="7" hidden="1"/>
    <col min="4869" max="4869" width="9.140625" style="7" hidden="1"/>
    <col min="4870" max="4870" width="17.7109375" style="7" hidden="1"/>
    <col min="4871" max="4873" width="9.140625" style="7" hidden="1"/>
    <col min="4874" max="4874" width="14.28515625" style="7" hidden="1"/>
    <col min="4875" max="4876" width="9.140625" style="7" hidden="1"/>
    <col min="4877" max="4878" width="10.140625" style="7" hidden="1"/>
    <col min="4879" max="5120" width="9.140625" style="7" hidden="1"/>
    <col min="5121" max="5121" width="4.7109375" style="7" hidden="1"/>
    <col min="5122" max="5122" width="9.140625" style="7" hidden="1"/>
    <col min="5123" max="5123" width="9.42578125" style="7" hidden="1"/>
    <col min="5124" max="5124" width="10.42578125" style="7" hidden="1"/>
    <col min="5125" max="5125" width="9.140625" style="7" hidden="1"/>
    <col min="5126" max="5126" width="17.7109375" style="7" hidden="1"/>
    <col min="5127" max="5129" width="9.140625" style="7" hidden="1"/>
    <col min="5130" max="5130" width="14.28515625" style="7" hidden="1"/>
    <col min="5131" max="5132" width="9.140625" style="7" hidden="1"/>
    <col min="5133" max="5134" width="10.140625" style="7" hidden="1"/>
    <col min="5135" max="5376" width="9.140625" style="7" hidden="1"/>
    <col min="5377" max="5377" width="4.7109375" style="7" hidden="1"/>
    <col min="5378" max="5378" width="9.140625" style="7" hidden="1"/>
    <col min="5379" max="5379" width="9.42578125" style="7" hidden="1"/>
    <col min="5380" max="5380" width="10.42578125" style="7" hidden="1"/>
    <col min="5381" max="5381" width="9.140625" style="7" hidden="1"/>
    <col min="5382" max="5382" width="17.7109375" style="7" hidden="1"/>
    <col min="5383" max="5385" width="9.140625" style="7" hidden="1"/>
    <col min="5386" max="5386" width="14.28515625" style="7" hidden="1"/>
    <col min="5387" max="5388" width="9.140625" style="7" hidden="1"/>
    <col min="5389" max="5390" width="10.140625" style="7" hidden="1"/>
    <col min="5391" max="5632" width="9.140625" style="7" hidden="1"/>
    <col min="5633" max="5633" width="4.7109375" style="7" hidden="1"/>
    <col min="5634" max="5634" width="9.140625" style="7" hidden="1"/>
    <col min="5635" max="5635" width="9.42578125" style="7" hidden="1"/>
    <col min="5636" max="5636" width="10.42578125" style="7" hidden="1"/>
    <col min="5637" max="5637" width="9.140625" style="7" hidden="1"/>
    <col min="5638" max="5638" width="17.7109375" style="7" hidden="1"/>
    <col min="5639" max="5641" width="9.140625" style="7" hidden="1"/>
    <col min="5642" max="5642" width="14.28515625" style="7" hidden="1"/>
    <col min="5643" max="5644" width="9.140625" style="7" hidden="1"/>
    <col min="5645" max="5646" width="10.140625" style="7" hidden="1"/>
    <col min="5647" max="5888" width="9.140625" style="7" hidden="1"/>
    <col min="5889" max="5889" width="4.7109375" style="7" hidden="1"/>
    <col min="5890" max="5890" width="9.140625" style="7" hidden="1"/>
    <col min="5891" max="5891" width="9.42578125" style="7" hidden="1"/>
    <col min="5892" max="5892" width="10.42578125" style="7" hidden="1"/>
    <col min="5893" max="5893" width="9.140625" style="7" hidden="1"/>
    <col min="5894" max="5894" width="17.7109375" style="7" hidden="1"/>
    <col min="5895" max="5897" width="9.140625" style="7" hidden="1"/>
    <col min="5898" max="5898" width="14.28515625" style="7" hidden="1"/>
    <col min="5899" max="5900" width="9.140625" style="7" hidden="1"/>
    <col min="5901" max="5902" width="10.140625" style="7" hidden="1"/>
    <col min="5903" max="6144" width="9.140625" style="7" hidden="1"/>
    <col min="6145" max="6145" width="4.7109375" style="7" hidden="1"/>
    <col min="6146" max="6146" width="9.140625" style="7" hidden="1"/>
    <col min="6147" max="6147" width="9.42578125" style="7" hidden="1"/>
    <col min="6148" max="6148" width="10.42578125" style="7" hidden="1"/>
    <col min="6149" max="6149" width="9.140625" style="7" hidden="1"/>
    <col min="6150" max="6150" width="17.7109375" style="7" hidden="1"/>
    <col min="6151" max="6153" width="9.140625" style="7" hidden="1"/>
    <col min="6154" max="6154" width="14.28515625" style="7" hidden="1"/>
    <col min="6155" max="6156" width="9.140625" style="7" hidden="1"/>
    <col min="6157" max="6158" width="10.140625" style="7" hidden="1"/>
    <col min="6159" max="6400" width="9.140625" style="7" hidden="1"/>
    <col min="6401" max="6401" width="4.7109375" style="7" hidden="1"/>
    <col min="6402" max="6402" width="9.140625" style="7" hidden="1"/>
    <col min="6403" max="6403" width="9.42578125" style="7" hidden="1"/>
    <col min="6404" max="6404" width="10.42578125" style="7" hidden="1"/>
    <col min="6405" max="6405" width="9.140625" style="7" hidden="1"/>
    <col min="6406" max="6406" width="17.7109375" style="7" hidden="1"/>
    <col min="6407" max="6409" width="9.140625" style="7" hidden="1"/>
    <col min="6410" max="6410" width="14.28515625" style="7" hidden="1"/>
    <col min="6411" max="6412" width="9.140625" style="7" hidden="1"/>
    <col min="6413" max="6414" width="10.140625" style="7" hidden="1"/>
    <col min="6415" max="6656" width="9.140625" style="7" hidden="1"/>
    <col min="6657" max="6657" width="4.7109375" style="7" hidden="1"/>
    <col min="6658" max="6658" width="9.140625" style="7" hidden="1"/>
    <col min="6659" max="6659" width="9.42578125" style="7" hidden="1"/>
    <col min="6660" max="6660" width="10.42578125" style="7" hidden="1"/>
    <col min="6661" max="6661" width="9.140625" style="7" hidden="1"/>
    <col min="6662" max="6662" width="17.7109375" style="7" hidden="1"/>
    <col min="6663" max="6665" width="9.140625" style="7" hidden="1"/>
    <col min="6666" max="6666" width="14.28515625" style="7" hidden="1"/>
    <col min="6667" max="6668" width="9.140625" style="7" hidden="1"/>
    <col min="6669" max="6670" width="10.140625" style="7" hidden="1"/>
    <col min="6671" max="6912" width="9.140625" style="7" hidden="1"/>
    <col min="6913" max="6913" width="4.7109375" style="7" hidden="1"/>
    <col min="6914" max="6914" width="9.140625" style="7" hidden="1"/>
    <col min="6915" max="6915" width="9.42578125" style="7" hidden="1"/>
    <col min="6916" max="6916" width="10.42578125" style="7" hidden="1"/>
    <col min="6917" max="6917" width="9.140625" style="7" hidden="1"/>
    <col min="6918" max="6918" width="17.7109375" style="7" hidden="1"/>
    <col min="6919" max="6921" width="9.140625" style="7" hidden="1"/>
    <col min="6922" max="6922" width="14.28515625" style="7" hidden="1"/>
    <col min="6923" max="6924" width="9.140625" style="7" hidden="1"/>
    <col min="6925" max="6926" width="10.140625" style="7" hidden="1"/>
    <col min="6927" max="7168" width="9.140625" style="7" hidden="1"/>
    <col min="7169" max="7169" width="4.7109375" style="7" hidden="1"/>
    <col min="7170" max="7170" width="9.140625" style="7" hidden="1"/>
    <col min="7171" max="7171" width="9.42578125" style="7" hidden="1"/>
    <col min="7172" max="7172" width="10.42578125" style="7" hidden="1"/>
    <col min="7173" max="7173" width="9.140625" style="7" hidden="1"/>
    <col min="7174" max="7174" width="17.7109375" style="7" hidden="1"/>
    <col min="7175" max="7177" width="9.140625" style="7" hidden="1"/>
    <col min="7178" max="7178" width="14.28515625" style="7" hidden="1"/>
    <col min="7179" max="7180" width="9.140625" style="7" hidden="1"/>
    <col min="7181" max="7182" width="10.140625" style="7" hidden="1"/>
    <col min="7183" max="7424" width="9.140625" style="7" hidden="1"/>
    <col min="7425" max="7425" width="4.7109375" style="7" hidden="1"/>
    <col min="7426" max="7426" width="9.140625" style="7" hidden="1"/>
    <col min="7427" max="7427" width="9.42578125" style="7" hidden="1"/>
    <col min="7428" max="7428" width="10.42578125" style="7" hidden="1"/>
    <col min="7429" max="7429" width="9.140625" style="7" hidden="1"/>
    <col min="7430" max="7430" width="17.7109375" style="7" hidden="1"/>
    <col min="7431" max="7433" width="9.140625" style="7" hidden="1"/>
    <col min="7434" max="7434" width="14.28515625" style="7" hidden="1"/>
    <col min="7435" max="7436" width="9.140625" style="7" hidden="1"/>
    <col min="7437" max="7438" width="10.140625" style="7" hidden="1"/>
    <col min="7439" max="7680" width="9.140625" style="7" hidden="1"/>
    <col min="7681" max="7681" width="4.7109375" style="7" hidden="1"/>
    <col min="7682" max="7682" width="9.140625" style="7" hidden="1"/>
    <col min="7683" max="7683" width="9.42578125" style="7" hidden="1"/>
    <col min="7684" max="7684" width="10.42578125" style="7" hidden="1"/>
    <col min="7685" max="7685" width="9.140625" style="7" hidden="1"/>
    <col min="7686" max="7686" width="17.7109375" style="7" hidden="1"/>
    <col min="7687" max="7689" width="9.140625" style="7" hidden="1"/>
    <col min="7690" max="7690" width="14.28515625" style="7" hidden="1"/>
    <col min="7691" max="7692" width="9.140625" style="7" hidden="1"/>
    <col min="7693" max="7694" width="10.140625" style="7" hidden="1"/>
    <col min="7695" max="7936" width="9.140625" style="7" hidden="1"/>
    <col min="7937" max="7937" width="4.7109375" style="7" hidden="1"/>
    <col min="7938" max="7938" width="9.140625" style="7" hidden="1"/>
    <col min="7939" max="7939" width="9.42578125" style="7" hidden="1"/>
    <col min="7940" max="7940" width="10.42578125" style="7" hidden="1"/>
    <col min="7941" max="7941" width="9.140625" style="7" hidden="1"/>
    <col min="7942" max="7942" width="17.7109375" style="7" hidden="1"/>
    <col min="7943" max="7945" width="9.140625" style="7" hidden="1"/>
    <col min="7946" max="7946" width="14.28515625" style="7" hidden="1"/>
    <col min="7947" max="7948" width="9.140625" style="7" hidden="1"/>
    <col min="7949" max="7950" width="10.140625" style="7" hidden="1"/>
    <col min="7951" max="8192" width="9.140625" style="7" hidden="1"/>
    <col min="8193" max="8193" width="4.7109375" style="7" hidden="1"/>
    <col min="8194" max="8194" width="9.140625" style="7" hidden="1"/>
    <col min="8195" max="8195" width="9.42578125" style="7" hidden="1"/>
    <col min="8196" max="8196" width="10.42578125" style="7" hidden="1"/>
    <col min="8197" max="8197" width="9.140625" style="7" hidden="1"/>
    <col min="8198" max="8198" width="17.7109375" style="7" hidden="1"/>
    <col min="8199" max="8201" width="9.140625" style="7" hidden="1"/>
    <col min="8202" max="8202" width="14.28515625" style="7" hidden="1"/>
    <col min="8203" max="8204" width="9.140625" style="7" hidden="1"/>
    <col min="8205" max="8206" width="10.140625" style="7" hidden="1"/>
    <col min="8207" max="8448" width="9.140625" style="7" hidden="1"/>
    <col min="8449" max="8449" width="4.7109375" style="7" hidden="1"/>
    <col min="8450" max="8450" width="9.140625" style="7" hidden="1"/>
    <col min="8451" max="8451" width="9.42578125" style="7" hidden="1"/>
    <col min="8452" max="8452" width="10.42578125" style="7" hidden="1"/>
    <col min="8453" max="8453" width="9.140625" style="7" hidden="1"/>
    <col min="8454" max="8454" width="17.7109375" style="7" hidden="1"/>
    <col min="8455" max="8457" width="9.140625" style="7" hidden="1"/>
    <col min="8458" max="8458" width="14.28515625" style="7" hidden="1"/>
    <col min="8459" max="8460" width="9.140625" style="7" hidden="1"/>
    <col min="8461" max="8462" width="10.140625" style="7" hidden="1"/>
    <col min="8463" max="8704" width="9.140625" style="7" hidden="1"/>
    <col min="8705" max="8705" width="4.7109375" style="7" hidden="1"/>
    <col min="8706" max="8706" width="9.140625" style="7" hidden="1"/>
    <col min="8707" max="8707" width="9.42578125" style="7" hidden="1"/>
    <col min="8708" max="8708" width="10.42578125" style="7" hidden="1"/>
    <col min="8709" max="8709" width="9.140625" style="7" hidden="1"/>
    <col min="8710" max="8710" width="17.7109375" style="7" hidden="1"/>
    <col min="8711" max="8713" width="9.140625" style="7" hidden="1"/>
    <col min="8714" max="8714" width="14.28515625" style="7" hidden="1"/>
    <col min="8715" max="8716" width="9.140625" style="7" hidden="1"/>
    <col min="8717" max="8718" width="10.140625" style="7" hidden="1"/>
    <col min="8719" max="8960" width="9.140625" style="7" hidden="1"/>
    <col min="8961" max="8961" width="4.7109375" style="7" hidden="1"/>
    <col min="8962" max="8962" width="9.140625" style="7" hidden="1"/>
    <col min="8963" max="8963" width="9.42578125" style="7" hidden="1"/>
    <col min="8964" max="8964" width="10.42578125" style="7" hidden="1"/>
    <col min="8965" max="8965" width="9.140625" style="7" hidden="1"/>
    <col min="8966" max="8966" width="17.7109375" style="7" hidden="1"/>
    <col min="8967" max="8969" width="9.140625" style="7" hidden="1"/>
    <col min="8970" max="8970" width="14.28515625" style="7" hidden="1"/>
    <col min="8971" max="8972" width="9.140625" style="7" hidden="1"/>
    <col min="8973" max="8974" width="10.140625" style="7" hidden="1"/>
    <col min="8975" max="9216" width="9.140625" style="7" hidden="1"/>
    <col min="9217" max="9217" width="4.7109375" style="7" hidden="1"/>
    <col min="9218" max="9218" width="9.140625" style="7" hidden="1"/>
    <col min="9219" max="9219" width="9.42578125" style="7" hidden="1"/>
    <col min="9220" max="9220" width="10.42578125" style="7" hidden="1"/>
    <col min="9221" max="9221" width="9.140625" style="7" hidden="1"/>
    <col min="9222" max="9222" width="17.7109375" style="7" hidden="1"/>
    <col min="9223" max="9225" width="9.140625" style="7" hidden="1"/>
    <col min="9226" max="9226" width="14.28515625" style="7" hidden="1"/>
    <col min="9227" max="9228" width="9.140625" style="7" hidden="1"/>
    <col min="9229" max="9230" width="10.140625" style="7" hidden="1"/>
    <col min="9231" max="9472" width="9.140625" style="7" hidden="1"/>
    <col min="9473" max="9473" width="4.7109375" style="7" hidden="1"/>
    <col min="9474" max="9474" width="9.140625" style="7" hidden="1"/>
    <col min="9475" max="9475" width="9.42578125" style="7" hidden="1"/>
    <col min="9476" max="9476" width="10.42578125" style="7" hidden="1"/>
    <col min="9477" max="9477" width="9.140625" style="7" hidden="1"/>
    <col min="9478" max="9478" width="17.7109375" style="7" hidden="1"/>
    <col min="9479" max="9481" width="9.140625" style="7" hidden="1"/>
    <col min="9482" max="9482" width="14.28515625" style="7" hidden="1"/>
    <col min="9483" max="9484" width="9.140625" style="7" hidden="1"/>
    <col min="9485" max="9486" width="10.140625" style="7" hidden="1"/>
    <col min="9487" max="9728" width="9.140625" style="7" hidden="1"/>
    <col min="9729" max="9729" width="4.7109375" style="7" hidden="1"/>
    <col min="9730" max="9730" width="9.140625" style="7" hidden="1"/>
    <col min="9731" max="9731" width="9.42578125" style="7" hidden="1"/>
    <col min="9732" max="9732" width="10.42578125" style="7" hidden="1"/>
    <col min="9733" max="9733" width="9.140625" style="7" hidden="1"/>
    <col min="9734" max="9734" width="17.7109375" style="7" hidden="1"/>
    <col min="9735" max="9737" width="9.140625" style="7" hidden="1"/>
    <col min="9738" max="9738" width="14.28515625" style="7" hidden="1"/>
    <col min="9739" max="9740" width="9.140625" style="7" hidden="1"/>
    <col min="9741" max="9742" width="10.140625" style="7" hidden="1"/>
    <col min="9743" max="9984" width="9.140625" style="7" hidden="1"/>
    <col min="9985" max="9985" width="4.7109375" style="7" hidden="1"/>
    <col min="9986" max="9986" width="9.140625" style="7" hidden="1"/>
    <col min="9987" max="9987" width="9.42578125" style="7" hidden="1"/>
    <col min="9988" max="9988" width="10.42578125" style="7" hidden="1"/>
    <col min="9989" max="9989" width="9.140625" style="7" hidden="1"/>
    <col min="9990" max="9990" width="17.7109375" style="7" hidden="1"/>
    <col min="9991" max="9993" width="9.140625" style="7" hidden="1"/>
    <col min="9994" max="9994" width="14.28515625" style="7" hidden="1"/>
    <col min="9995" max="9996" width="9.140625" style="7" hidden="1"/>
    <col min="9997" max="9998" width="10.140625" style="7" hidden="1"/>
    <col min="9999" max="10240" width="9.140625" style="7" hidden="1"/>
    <col min="10241" max="10241" width="4.7109375" style="7" hidden="1"/>
    <col min="10242" max="10242" width="9.140625" style="7" hidden="1"/>
    <col min="10243" max="10243" width="9.42578125" style="7" hidden="1"/>
    <col min="10244" max="10244" width="10.42578125" style="7" hidden="1"/>
    <col min="10245" max="10245" width="9.140625" style="7" hidden="1"/>
    <col min="10246" max="10246" width="17.7109375" style="7" hidden="1"/>
    <col min="10247" max="10249" width="9.140625" style="7" hidden="1"/>
    <col min="10250" max="10250" width="14.28515625" style="7" hidden="1"/>
    <col min="10251" max="10252" width="9.140625" style="7" hidden="1"/>
    <col min="10253" max="10254" width="10.140625" style="7" hidden="1"/>
    <col min="10255" max="10496" width="9.140625" style="7" hidden="1"/>
    <col min="10497" max="10497" width="4.7109375" style="7" hidden="1"/>
    <col min="10498" max="10498" width="9.140625" style="7" hidden="1"/>
    <col min="10499" max="10499" width="9.42578125" style="7" hidden="1"/>
    <col min="10500" max="10500" width="10.42578125" style="7" hidden="1"/>
    <col min="10501" max="10501" width="9.140625" style="7" hidden="1"/>
    <col min="10502" max="10502" width="17.7109375" style="7" hidden="1"/>
    <col min="10503" max="10505" width="9.140625" style="7" hidden="1"/>
    <col min="10506" max="10506" width="14.28515625" style="7" hidden="1"/>
    <col min="10507" max="10508" width="9.140625" style="7" hidden="1"/>
    <col min="10509" max="10510" width="10.140625" style="7" hidden="1"/>
    <col min="10511" max="10752" width="9.140625" style="7" hidden="1"/>
    <col min="10753" max="10753" width="4.7109375" style="7" hidden="1"/>
    <col min="10754" max="10754" width="9.140625" style="7" hidden="1"/>
    <col min="10755" max="10755" width="9.42578125" style="7" hidden="1"/>
    <col min="10756" max="10756" width="10.42578125" style="7" hidden="1"/>
    <col min="10757" max="10757" width="9.140625" style="7" hidden="1"/>
    <col min="10758" max="10758" width="17.7109375" style="7" hidden="1"/>
    <col min="10759" max="10761" width="9.140625" style="7" hidden="1"/>
    <col min="10762" max="10762" width="14.28515625" style="7" hidden="1"/>
    <col min="10763" max="10764" width="9.140625" style="7" hidden="1"/>
    <col min="10765" max="10766" width="10.140625" style="7" hidden="1"/>
    <col min="10767" max="11008" width="9.140625" style="7" hidden="1"/>
    <col min="11009" max="11009" width="4.7109375" style="7" hidden="1"/>
    <col min="11010" max="11010" width="9.140625" style="7" hidden="1"/>
    <col min="11011" max="11011" width="9.42578125" style="7" hidden="1"/>
    <col min="11012" max="11012" width="10.42578125" style="7" hidden="1"/>
    <col min="11013" max="11013" width="9.140625" style="7" hidden="1"/>
    <col min="11014" max="11014" width="17.7109375" style="7" hidden="1"/>
    <col min="11015" max="11017" width="9.140625" style="7" hidden="1"/>
    <col min="11018" max="11018" width="14.28515625" style="7" hidden="1"/>
    <col min="11019" max="11020" width="9.140625" style="7" hidden="1"/>
    <col min="11021" max="11022" width="10.140625" style="7" hidden="1"/>
    <col min="11023" max="11264" width="9.140625" style="7" hidden="1"/>
    <col min="11265" max="11265" width="4.7109375" style="7" hidden="1"/>
    <col min="11266" max="11266" width="9.140625" style="7" hidden="1"/>
    <col min="11267" max="11267" width="9.42578125" style="7" hidden="1"/>
    <col min="11268" max="11268" width="10.42578125" style="7" hidden="1"/>
    <col min="11269" max="11269" width="9.140625" style="7" hidden="1"/>
    <col min="11270" max="11270" width="17.7109375" style="7" hidden="1"/>
    <col min="11271" max="11273" width="9.140625" style="7" hidden="1"/>
    <col min="11274" max="11274" width="14.28515625" style="7" hidden="1"/>
    <col min="11275" max="11276" width="9.140625" style="7" hidden="1"/>
    <col min="11277" max="11278" width="10.140625" style="7" hidden="1"/>
    <col min="11279" max="11520" width="9.140625" style="7" hidden="1"/>
    <col min="11521" max="11521" width="4.7109375" style="7" hidden="1"/>
    <col min="11522" max="11522" width="9.140625" style="7" hidden="1"/>
    <col min="11523" max="11523" width="9.42578125" style="7" hidden="1"/>
    <col min="11524" max="11524" width="10.42578125" style="7" hidden="1"/>
    <col min="11525" max="11525" width="9.140625" style="7" hidden="1"/>
    <col min="11526" max="11526" width="17.7109375" style="7" hidden="1"/>
    <col min="11527" max="11529" width="9.140625" style="7" hidden="1"/>
    <col min="11530" max="11530" width="14.28515625" style="7" hidden="1"/>
    <col min="11531" max="11532" width="9.140625" style="7" hidden="1"/>
    <col min="11533" max="11534" width="10.140625" style="7" hidden="1"/>
    <col min="11535" max="11776" width="9.140625" style="7" hidden="1"/>
    <col min="11777" max="11777" width="4.7109375" style="7" hidden="1"/>
    <col min="11778" max="11778" width="9.140625" style="7" hidden="1"/>
    <col min="11779" max="11779" width="9.42578125" style="7" hidden="1"/>
    <col min="11780" max="11780" width="10.42578125" style="7" hidden="1"/>
    <col min="11781" max="11781" width="9.140625" style="7" hidden="1"/>
    <col min="11782" max="11782" width="17.7109375" style="7" hidden="1"/>
    <col min="11783" max="11785" width="9.140625" style="7" hidden="1"/>
    <col min="11786" max="11786" width="14.28515625" style="7" hidden="1"/>
    <col min="11787" max="11788" width="9.140625" style="7" hidden="1"/>
    <col min="11789" max="11790" width="10.140625" style="7" hidden="1"/>
    <col min="11791" max="12032" width="9.140625" style="7" hidden="1"/>
    <col min="12033" max="12033" width="4.7109375" style="7" hidden="1"/>
    <col min="12034" max="12034" width="9.140625" style="7" hidden="1"/>
    <col min="12035" max="12035" width="9.42578125" style="7" hidden="1"/>
    <col min="12036" max="12036" width="10.42578125" style="7" hidden="1"/>
    <col min="12037" max="12037" width="9.140625" style="7" hidden="1"/>
    <col min="12038" max="12038" width="17.7109375" style="7" hidden="1"/>
    <col min="12039" max="12041" width="9.140625" style="7" hidden="1"/>
    <col min="12042" max="12042" width="14.28515625" style="7" hidden="1"/>
    <col min="12043" max="12044" width="9.140625" style="7" hidden="1"/>
    <col min="12045" max="12046" width="10.140625" style="7" hidden="1"/>
    <col min="12047" max="12288" width="9.140625" style="7" hidden="1"/>
    <col min="12289" max="12289" width="4.7109375" style="7" hidden="1"/>
    <col min="12290" max="12290" width="9.140625" style="7" hidden="1"/>
    <col min="12291" max="12291" width="9.42578125" style="7" hidden="1"/>
    <col min="12292" max="12292" width="10.42578125" style="7" hidden="1"/>
    <col min="12293" max="12293" width="9.140625" style="7" hidden="1"/>
    <col min="12294" max="12294" width="17.7109375" style="7" hidden="1"/>
    <col min="12295" max="12297" width="9.140625" style="7" hidden="1"/>
    <col min="12298" max="12298" width="14.28515625" style="7" hidden="1"/>
    <col min="12299" max="12300" width="9.140625" style="7" hidden="1"/>
    <col min="12301" max="12302" width="10.140625" style="7" hidden="1"/>
    <col min="12303" max="12544" width="9.140625" style="7" hidden="1"/>
    <col min="12545" max="12545" width="4.7109375" style="7" hidden="1"/>
    <col min="12546" max="12546" width="9.140625" style="7" hidden="1"/>
    <col min="12547" max="12547" width="9.42578125" style="7" hidden="1"/>
    <col min="12548" max="12548" width="10.42578125" style="7" hidden="1"/>
    <col min="12549" max="12549" width="9.140625" style="7" hidden="1"/>
    <col min="12550" max="12550" width="17.7109375" style="7" hidden="1"/>
    <col min="12551" max="12553" width="9.140625" style="7" hidden="1"/>
    <col min="12554" max="12554" width="14.28515625" style="7" hidden="1"/>
    <col min="12555" max="12556" width="9.140625" style="7" hidden="1"/>
    <col min="12557" max="12558" width="10.140625" style="7" hidden="1"/>
    <col min="12559" max="12800" width="9.140625" style="7" hidden="1"/>
    <col min="12801" max="12801" width="4.7109375" style="7" hidden="1"/>
    <col min="12802" max="12802" width="9.140625" style="7" hidden="1"/>
    <col min="12803" max="12803" width="9.42578125" style="7" hidden="1"/>
    <col min="12804" max="12804" width="10.42578125" style="7" hidden="1"/>
    <col min="12805" max="12805" width="9.140625" style="7" hidden="1"/>
    <col min="12806" max="12806" width="17.7109375" style="7" hidden="1"/>
    <col min="12807" max="12809" width="9.140625" style="7" hidden="1"/>
    <col min="12810" max="12810" width="14.28515625" style="7" hidden="1"/>
    <col min="12811" max="12812" width="9.140625" style="7" hidden="1"/>
    <col min="12813" max="12814" width="10.140625" style="7" hidden="1"/>
    <col min="12815" max="13056" width="9.140625" style="7" hidden="1"/>
    <col min="13057" max="13057" width="4.7109375" style="7" hidden="1"/>
    <col min="13058" max="13058" width="9.140625" style="7" hidden="1"/>
    <col min="13059" max="13059" width="9.42578125" style="7" hidden="1"/>
    <col min="13060" max="13060" width="10.42578125" style="7" hidden="1"/>
    <col min="13061" max="13061" width="9.140625" style="7" hidden="1"/>
    <col min="13062" max="13062" width="17.7109375" style="7" hidden="1"/>
    <col min="13063" max="13065" width="9.140625" style="7" hidden="1"/>
    <col min="13066" max="13066" width="14.28515625" style="7" hidden="1"/>
    <col min="13067" max="13068" width="9.140625" style="7" hidden="1"/>
    <col min="13069" max="13070" width="10.140625" style="7" hidden="1"/>
    <col min="13071" max="13312" width="9.140625" style="7" hidden="1"/>
    <col min="13313" max="13313" width="4.7109375" style="7" hidden="1"/>
    <col min="13314" max="13314" width="9.140625" style="7" hidden="1"/>
    <col min="13315" max="13315" width="9.42578125" style="7" hidden="1"/>
    <col min="13316" max="13316" width="10.42578125" style="7" hidden="1"/>
    <col min="13317" max="13317" width="9.140625" style="7" hidden="1"/>
    <col min="13318" max="13318" width="17.7109375" style="7" hidden="1"/>
    <col min="13319" max="13321" width="9.140625" style="7" hidden="1"/>
    <col min="13322" max="13322" width="14.28515625" style="7" hidden="1"/>
    <col min="13323" max="13324" width="9.140625" style="7" hidden="1"/>
    <col min="13325" max="13326" width="10.140625" style="7" hidden="1"/>
    <col min="13327" max="13568" width="9.140625" style="7" hidden="1"/>
    <col min="13569" max="13569" width="4.7109375" style="7" hidden="1"/>
    <col min="13570" max="13570" width="9.140625" style="7" hidden="1"/>
    <col min="13571" max="13571" width="9.42578125" style="7" hidden="1"/>
    <col min="13572" max="13572" width="10.42578125" style="7" hidden="1"/>
    <col min="13573" max="13573" width="9.140625" style="7" hidden="1"/>
    <col min="13574" max="13574" width="17.7109375" style="7" hidden="1"/>
    <col min="13575" max="13577" width="9.140625" style="7" hidden="1"/>
    <col min="13578" max="13578" width="14.28515625" style="7" hidden="1"/>
    <col min="13579" max="13580" width="9.140625" style="7" hidden="1"/>
    <col min="13581" max="13582" width="10.140625" style="7" hidden="1"/>
    <col min="13583" max="13824" width="9.140625" style="7" hidden="1"/>
    <col min="13825" max="13825" width="4.7109375" style="7" hidden="1"/>
    <col min="13826" max="13826" width="9.140625" style="7" hidden="1"/>
    <col min="13827" max="13827" width="9.42578125" style="7" hidden="1"/>
    <col min="13828" max="13828" width="10.42578125" style="7" hidden="1"/>
    <col min="13829" max="13829" width="9.140625" style="7" hidden="1"/>
    <col min="13830" max="13830" width="17.7109375" style="7" hidden="1"/>
    <col min="13831" max="13833" width="9.140625" style="7" hidden="1"/>
    <col min="13834" max="13834" width="14.28515625" style="7" hidden="1"/>
    <col min="13835" max="13836" width="9.140625" style="7" hidden="1"/>
    <col min="13837" max="13838" width="10.140625" style="7" hidden="1"/>
    <col min="13839" max="14080" width="9.140625" style="7" hidden="1"/>
    <col min="14081" max="14081" width="4.7109375" style="7" hidden="1"/>
    <col min="14082" max="14082" width="9.140625" style="7" hidden="1"/>
    <col min="14083" max="14083" width="9.42578125" style="7" hidden="1"/>
    <col min="14084" max="14084" width="10.42578125" style="7" hidden="1"/>
    <col min="14085" max="14085" width="9.140625" style="7" hidden="1"/>
    <col min="14086" max="14086" width="17.7109375" style="7" hidden="1"/>
    <col min="14087" max="14089" width="9.140625" style="7" hidden="1"/>
    <col min="14090" max="14090" width="14.28515625" style="7" hidden="1"/>
    <col min="14091" max="14092" width="9.140625" style="7" hidden="1"/>
    <col min="14093" max="14094" width="10.140625" style="7" hidden="1"/>
    <col min="14095" max="14336" width="9.140625" style="7" hidden="1"/>
    <col min="14337" max="14337" width="4.7109375" style="7" hidden="1"/>
    <col min="14338" max="14338" width="9.140625" style="7" hidden="1"/>
    <col min="14339" max="14339" width="9.42578125" style="7" hidden="1"/>
    <col min="14340" max="14340" width="10.42578125" style="7" hidden="1"/>
    <col min="14341" max="14341" width="9.140625" style="7" hidden="1"/>
    <col min="14342" max="14342" width="17.7109375" style="7" hidden="1"/>
    <col min="14343" max="14345" width="9.140625" style="7" hidden="1"/>
    <col min="14346" max="14346" width="14.28515625" style="7" hidden="1"/>
    <col min="14347" max="14348" width="9.140625" style="7" hidden="1"/>
    <col min="14349" max="14350" width="10.140625" style="7" hidden="1"/>
    <col min="14351" max="14592" width="9.140625" style="7" hidden="1"/>
    <col min="14593" max="14593" width="4.7109375" style="7" hidden="1"/>
    <col min="14594" max="14594" width="9.140625" style="7" hidden="1"/>
    <col min="14595" max="14595" width="9.42578125" style="7" hidden="1"/>
    <col min="14596" max="14596" width="10.42578125" style="7" hidden="1"/>
    <col min="14597" max="14597" width="9.140625" style="7" hidden="1"/>
    <col min="14598" max="14598" width="17.7109375" style="7" hidden="1"/>
    <col min="14599" max="14601" width="9.140625" style="7" hidden="1"/>
    <col min="14602" max="14602" width="14.28515625" style="7" hidden="1"/>
    <col min="14603" max="14604" width="9.140625" style="7" hidden="1"/>
    <col min="14605" max="14606" width="10.140625" style="7" hidden="1"/>
    <col min="14607" max="14848" width="9.140625" style="7" hidden="1"/>
    <col min="14849" max="14849" width="4.7109375" style="7" hidden="1"/>
    <col min="14850" max="14850" width="9.140625" style="7" hidden="1"/>
    <col min="14851" max="14851" width="9.42578125" style="7" hidden="1"/>
    <col min="14852" max="14852" width="10.42578125" style="7" hidden="1"/>
    <col min="14853" max="14853" width="9.140625" style="7" hidden="1"/>
    <col min="14854" max="14854" width="17.7109375" style="7" hidden="1"/>
    <col min="14855" max="14857" width="9.140625" style="7" hidden="1"/>
    <col min="14858" max="14858" width="14.28515625" style="7" hidden="1"/>
    <col min="14859" max="14860" width="9.140625" style="7" hidden="1"/>
    <col min="14861" max="14862" width="10.140625" style="7" hidden="1"/>
    <col min="14863" max="15104" width="9.140625" style="7" hidden="1"/>
    <col min="15105" max="15105" width="4.7109375" style="7" hidden="1"/>
    <col min="15106" max="15106" width="9.140625" style="7" hidden="1"/>
    <col min="15107" max="15107" width="9.42578125" style="7" hidden="1"/>
    <col min="15108" max="15108" width="10.42578125" style="7" hidden="1"/>
    <col min="15109" max="15109" width="9.140625" style="7" hidden="1"/>
    <col min="15110" max="15110" width="17.7109375" style="7" hidden="1"/>
    <col min="15111" max="15113" width="9.140625" style="7" hidden="1"/>
    <col min="15114" max="15114" width="14.28515625" style="7" hidden="1"/>
    <col min="15115" max="15116" width="9.140625" style="7" hidden="1"/>
    <col min="15117" max="15118" width="10.140625" style="7" hidden="1"/>
    <col min="15119" max="15360" width="9.140625" style="7" hidden="1"/>
    <col min="15361" max="15361" width="4.7109375" style="7" hidden="1"/>
    <col min="15362" max="15362" width="9.140625" style="7" hidden="1"/>
    <col min="15363" max="15363" width="9.42578125" style="7" hidden="1"/>
    <col min="15364" max="15364" width="10.42578125" style="7" hidden="1"/>
    <col min="15365" max="15365" width="9.140625" style="7" hidden="1"/>
    <col min="15366" max="15366" width="17.7109375" style="7" hidden="1"/>
    <col min="15367" max="15369" width="9.140625" style="7" hidden="1"/>
    <col min="15370" max="15370" width="14.28515625" style="7" hidden="1"/>
    <col min="15371" max="15372" width="9.140625" style="7" hidden="1"/>
    <col min="15373" max="15374" width="10.140625" style="7" hidden="1"/>
    <col min="15375" max="15616" width="9.140625" style="7" hidden="1"/>
    <col min="15617" max="15617" width="4.7109375" style="7" hidden="1"/>
    <col min="15618" max="15618" width="9.140625" style="7" hidden="1"/>
    <col min="15619" max="15619" width="9.42578125" style="7" hidden="1"/>
    <col min="15620" max="15620" width="10.42578125" style="7" hidden="1"/>
    <col min="15621" max="15621" width="9.140625" style="7" hidden="1"/>
    <col min="15622" max="15622" width="17.7109375" style="7" hidden="1"/>
    <col min="15623" max="15625" width="9.140625" style="7" hidden="1"/>
    <col min="15626" max="15626" width="14.28515625" style="7" hidden="1"/>
    <col min="15627" max="15628" width="9.140625" style="7" hidden="1"/>
    <col min="15629" max="15630" width="10.140625" style="7" hidden="1"/>
    <col min="15631" max="15872" width="9.140625" style="7" hidden="1"/>
    <col min="15873" max="15873" width="4.7109375" style="7" hidden="1"/>
    <col min="15874" max="15874" width="9.140625" style="7" hidden="1"/>
    <col min="15875" max="15875" width="9.42578125" style="7" hidden="1"/>
    <col min="15876" max="15876" width="10.42578125" style="7" hidden="1"/>
    <col min="15877" max="15877" width="9.140625" style="7" hidden="1"/>
    <col min="15878" max="15878" width="17.7109375" style="7" hidden="1"/>
    <col min="15879" max="15881" width="9.140625" style="7" hidden="1"/>
    <col min="15882" max="15882" width="14.28515625" style="7" hidden="1"/>
    <col min="15883" max="15884" width="9.140625" style="7" hidden="1"/>
    <col min="15885" max="15886" width="10.140625" style="7" hidden="1"/>
    <col min="15887" max="16128" width="9.140625" style="7" hidden="1"/>
    <col min="16129" max="16129" width="4.7109375" style="7" hidden="1"/>
    <col min="16130" max="16130" width="9.140625" style="7" hidden="1"/>
    <col min="16131" max="16131" width="9.42578125" style="7" hidden="1"/>
    <col min="16132" max="16132" width="10.42578125" style="7" hidden="1"/>
    <col min="16133" max="16133" width="9.140625" style="7" hidden="1"/>
    <col min="16134" max="16134" width="17.7109375" style="7" hidden="1"/>
    <col min="16135" max="16137" width="9.140625" style="7" hidden="1"/>
    <col min="16138" max="16138" width="14.28515625" style="7" hidden="1"/>
    <col min="16139" max="16140" width="9.140625" style="7" hidden="1"/>
    <col min="16141" max="16142" width="10.140625" style="7" hidden="1"/>
    <col min="16143" max="16384" width="9.140625" style="7" hidden="1"/>
  </cols>
  <sheetData>
    <row r="1" spans="1:14" ht="42" customHeight="1">
      <c r="A1" s="467" t="str">
        <f>"STATEMENT SHOWING THE C.S.S.CREDIT PARTICULARS OF "&amp;UPPER(Data!F2&amp;" "&amp;Data!G2&amp;", "&amp;Data!G6)</f>
        <v>STATEMENT SHOWING THE C.S.S.CREDIT PARTICULARS OF SRI KUNCHALA SESHU, Z.P.H.S,BELLAMKONDA,BELLAMKONDA</v>
      </c>
      <c r="B1" s="467"/>
      <c r="C1" s="467"/>
      <c r="D1" s="467"/>
      <c r="E1" s="467"/>
      <c r="F1" s="467"/>
      <c r="G1" s="467"/>
      <c r="H1" s="467"/>
      <c r="I1" s="32"/>
      <c r="N1" s="218" t="s">
        <v>411</v>
      </c>
    </row>
    <row r="2" spans="1:14" s="34" customFormat="1" ht="30">
      <c r="A2" s="33" t="s">
        <v>39</v>
      </c>
      <c r="B2" s="33" t="s">
        <v>40</v>
      </c>
      <c r="C2" s="463" t="s">
        <v>41</v>
      </c>
      <c r="D2" s="464"/>
      <c r="E2" s="33" t="s">
        <v>42</v>
      </c>
      <c r="F2" s="33" t="s">
        <v>43</v>
      </c>
      <c r="G2" s="33" t="s">
        <v>44</v>
      </c>
      <c r="H2" s="33" t="s">
        <v>30</v>
      </c>
      <c r="I2" s="192"/>
      <c r="J2" s="192" t="s">
        <v>45</v>
      </c>
      <c r="M2"/>
      <c r="N2" s="219" t="s">
        <v>396</v>
      </c>
    </row>
    <row r="3" spans="1:14" ht="15">
      <c r="A3" s="35">
        <v>1</v>
      </c>
      <c r="B3" s="35">
        <v>2</v>
      </c>
      <c r="C3" s="465">
        <v>3</v>
      </c>
      <c r="D3" s="466"/>
      <c r="E3" s="35">
        <v>4</v>
      </c>
      <c r="F3" s="35">
        <v>5</v>
      </c>
      <c r="G3" s="35">
        <v>6</v>
      </c>
      <c r="H3" s="35">
        <v>7</v>
      </c>
      <c r="I3" s="192"/>
      <c r="J3" s="192"/>
      <c r="K3" s="8" t="s">
        <v>46</v>
      </c>
      <c r="L3" s="8" t="s">
        <v>47</v>
      </c>
      <c r="N3" s="219" t="s">
        <v>395</v>
      </c>
    </row>
    <row r="4" spans="1:14" ht="15">
      <c r="A4" s="36">
        <v>1</v>
      </c>
      <c r="B4" s="36">
        <f>Data!K19</f>
        <v>11521</v>
      </c>
      <c r="C4" s="37" t="str">
        <f>Data!D19&amp;" / "</f>
        <v xml:space="preserve">452 / </v>
      </c>
      <c r="D4" s="38">
        <f>Data!E19</f>
        <v>38254</v>
      </c>
      <c r="E4" s="39">
        <f>B4</f>
        <v>11521</v>
      </c>
      <c r="F4" s="36" t="str">
        <f>IF(K4&lt;&gt;"",TEXT(K4,"MMM-YYYY") &amp; " - " &amp;TEXT(L4,"MMM-YYYY")&amp;" ( "&amp;J4&amp;" M )",K4)</f>
        <v>Oct-2004 - Mar-2005 ( 6 M )</v>
      </c>
      <c r="G4" s="39">
        <f>IF(J4=0,0,ROUND(E4*J4/12*8/100,0))</f>
        <v>461</v>
      </c>
      <c r="H4" s="39">
        <f t="shared" ref="H4:H9" si="0">E4+G4</f>
        <v>11982</v>
      </c>
      <c r="I4" s="192"/>
      <c r="J4" s="7">
        <f t="shared" ref="J4:J14" si="1">IF(K4&lt;&gt;"",ROUND((L4-K4)/30,0),0)</f>
        <v>6</v>
      </c>
      <c r="K4" s="40">
        <f>IF(D4=0,"",DATE(YEAR(D4),MONTH(D4)+1,1))</f>
        <v>38261</v>
      </c>
      <c r="L4" s="381">
        <f t="shared" ref="L4:L13" si="2">IF(K4&lt;&gt;"",IF(Bill_Dt2&lt;DATE(YEAR(K4)+1,3,31),Bill_Dt2,DATE(YEAR(K4)+1,3,31)),"")</f>
        <v>38442</v>
      </c>
    </row>
    <row r="5" spans="1:14" ht="15">
      <c r="A5" s="36"/>
      <c r="B5" s="36"/>
      <c r="C5" s="37"/>
      <c r="D5" s="38"/>
      <c r="E5" s="39">
        <f>IF(F5="",0,H4)</f>
        <v>11982</v>
      </c>
      <c r="F5" s="36" t="str">
        <f>IF(K5&lt;&gt;"",TEXT(K5,"MMM-YYYY") &amp; " - " &amp;TEXT(L5,"MMM-YYYY")&amp;" ( "&amp;J5&amp;" M )",K5)</f>
        <v>Apr-2005 - Mar-2006 ( 12 M )</v>
      </c>
      <c r="G5" s="39">
        <f t="shared" ref="G5:G11" si="3">IF(J5=0,0,ROUND(E5*J5/12*8/100,0))</f>
        <v>959</v>
      </c>
      <c r="H5" s="39">
        <f t="shared" si="0"/>
        <v>12941</v>
      </c>
      <c r="I5" s="192"/>
      <c r="J5" s="7">
        <f t="shared" si="1"/>
        <v>12</v>
      </c>
      <c r="K5" s="40">
        <f t="shared" ref="K5:K14" si="4">IF(Bill_Dt2&gt;L4,L4+1,"")</f>
        <v>38443</v>
      </c>
      <c r="L5" s="381">
        <f t="shared" si="2"/>
        <v>38807</v>
      </c>
    </row>
    <row r="6" spans="1:14" ht="15">
      <c r="A6" s="36"/>
      <c r="B6" s="36"/>
      <c r="C6" s="37"/>
      <c r="D6" s="38"/>
      <c r="E6" s="39">
        <f t="shared" ref="E6:E14" si="5">IF(F6="",0,H5)</f>
        <v>12941</v>
      </c>
      <c r="F6" s="36" t="str">
        <f>IF(K6&lt;&gt;"",TEXT(K6,"MMM-YYYY") &amp; " - " &amp;TEXT(L6,"MMM-YYYY")&amp;" ( "&amp;J6&amp;" M )",K6)</f>
        <v>Apr-2006 - Mar-2007 ( 12 M )</v>
      </c>
      <c r="G6" s="39">
        <f t="shared" si="3"/>
        <v>1035</v>
      </c>
      <c r="H6" s="39">
        <f t="shared" si="0"/>
        <v>13976</v>
      </c>
      <c r="I6" s="192"/>
      <c r="J6" s="7">
        <f t="shared" si="1"/>
        <v>12</v>
      </c>
      <c r="K6" s="40">
        <f t="shared" si="4"/>
        <v>38808</v>
      </c>
      <c r="L6" s="381">
        <f t="shared" si="2"/>
        <v>39172</v>
      </c>
    </row>
    <row r="7" spans="1:14" ht="15">
      <c r="A7" s="36"/>
      <c r="B7" s="36"/>
      <c r="C7" s="37"/>
      <c r="D7" s="38"/>
      <c r="E7" s="39">
        <f t="shared" si="5"/>
        <v>13976</v>
      </c>
      <c r="F7" s="36" t="str">
        <f>IF(K7&lt;&gt;"",TEXT(K7,"MMM-YYYY") &amp; " - " &amp;TEXT(L7,"MMM-YYYY")&amp;" ( "&amp;J7&amp;" M )",K7)</f>
        <v>Apr-2007 - Mar-2008 ( 12 M )</v>
      </c>
      <c r="G7" s="39">
        <f t="shared" si="3"/>
        <v>1118</v>
      </c>
      <c r="H7" s="39">
        <f t="shared" si="0"/>
        <v>15094</v>
      </c>
      <c r="I7" s="192"/>
      <c r="J7" s="7">
        <f t="shared" si="1"/>
        <v>12</v>
      </c>
      <c r="K7" s="40">
        <f t="shared" si="4"/>
        <v>39173</v>
      </c>
      <c r="L7" s="381">
        <f t="shared" si="2"/>
        <v>39538</v>
      </c>
    </row>
    <row r="8" spans="1:14" ht="15">
      <c r="A8" s="36"/>
      <c r="B8" s="36"/>
      <c r="C8" s="37"/>
      <c r="D8" s="38"/>
      <c r="E8" s="39">
        <f t="shared" si="5"/>
        <v>15094</v>
      </c>
      <c r="F8" s="36" t="str">
        <f t="shared" ref="F8:F14" si="6">IF(K8&lt;&gt;"",TEXT(K8,"MMM-YYYY") &amp; " - " &amp;TEXT(L8,"MMM-YYYY")&amp;" ( "&amp;J8&amp;" M )",K8)</f>
        <v>Apr-2008 - Mar-2009 ( 12 M )</v>
      </c>
      <c r="G8" s="39">
        <f t="shared" si="3"/>
        <v>1208</v>
      </c>
      <c r="H8" s="39">
        <f t="shared" si="0"/>
        <v>16302</v>
      </c>
      <c r="I8" s="192"/>
      <c r="J8" s="7">
        <f t="shared" si="1"/>
        <v>12</v>
      </c>
      <c r="K8" s="40">
        <f t="shared" si="4"/>
        <v>39539</v>
      </c>
      <c r="L8" s="381">
        <f t="shared" si="2"/>
        <v>39903</v>
      </c>
    </row>
    <row r="9" spans="1:14" ht="15">
      <c r="A9" s="41"/>
      <c r="B9" s="41"/>
      <c r="C9" s="42"/>
      <c r="D9" s="43"/>
      <c r="E9" s="39">
        <f t="shared" si="5"/>
        <v>16302</v>
      </c>
      <c r="F9" s="36" t="str">
        <f t="shared" si="6"/>
        <v>Apr-2009 - Mar-2010 ( 12 M )</v>
      </c>
      <c r="G9" s="39">
        <f t="shared" si="3"/>
        <v>1304</v>
      </c>
      <c r="H9" s="44">
        <f t="shared" si="0"/>
        <v>17606</v>
      </c>
      <c r="I9" s="192"/>
      <c r="J9" s="7">
        <f t="shared" si="1"/>
        <v>12</v>
      </c>
      <c r="K9" s="40">
        <f t="shared" si="4"/>
        <v>39904</v>
      </c>
      <c r="L9" s="381">
        <f t="shared" si="2"/>
        <v>40268</v>
      </c>
    </row>
    <row r="10" spans="1:14" ht="15">
      <c r="A10" s="41"/>
      <c r="B10" s="41"/>
      <c r="C10" s="42"/>
      <c r="D10" s="43"/>
      <c r="E10" s="39">
        <f t="shared" si="5"/>
        <v>17606</v>
      </c>
      <c r="F10" s="36" t="str">
        <f t="shared" si="6"/>
        <v>Apr-2010 - Mar-2011 ( 12 M )</v>
      </c>
      <c r="G10" s="39">
        <f t="shared" si="3"/>
        <v>1408</v>
      </c>
      <c r="H10" s="44">
        <f t="shared" ref="H10:H11" si="7">E10+G10</f>
        <v>19014</v>
      </c>
      <c r="I10" s="192"/>
      <c r="J10" s="7">
        <f t="shared" si="1"/>
        <v>12</v>
      </c>
      <c r="K10" s="40">
        <f t="shared" si="4"/>
        <v>40269</v>
      </c>
      <c r="L10" s="381">
        <f t="shared" si="2"/>
        <v>40633</v>
      </c>
    </row>
    <row r="11" spans="1:14" ht="15">
      <c r="A11" s="41"/>
      <c r="B11" s="41"/>
      <c r="C11" s="42"/>
      <c r="D11" s="43"/>
      <c r="E11" s="39">
        <f t="shared" si="5"/>
        <v>19014</v>
      </c>
      <c r="F11" s="36" t="str">
        <f t="shared" si="6"/>
        <v>Apr-2011 - Mar-2012 ( 12 M )</v>
      </c>
      <c r="G11" s="39">
        <f t="shared" si="3"/>
        <v>1521</v>
      </c>
      <c r="H11" s="44">
        <f t="shared" si="7"/>
        <v>20535</v>
      </c>
      <c r="I11" s="192"/>
      <c r="J11" s="7">
        <f t="shared" si="1"/>
        <v>12</v>
      </c>
      <c r="K11" s="40">
        <f t="shared" si="4"/>
        <v>40634</v>
      </c>
      <c r="L11" s="381">
        <f t="shared" si="2"/>
        <v>40999</v>
      </c>
    </row>
    <row r="12" spans="1:14" ht="15">
      <c r="A12" s="41"/>
      <c r="B12" s="41"/>
      <c r="C12" s="42"/>
      <c r="D12" s="43"/>
      <c r="E12" s="39">
        <f t="shared" si="5"/>
        <v>20535</v>
      </c>
      <c r="F12" s="36" t="str">
        <f t="shared" si="6"/>
        <v>Apr-2012 - Mar-2013 ( 12 M )</v>
      </c>
      <c r="G12" s="39">
        <f t="shared" ref="G12:G14" si="8">IF(J12=0,0,ROUND(E12*J12/12*8/100,0))</f>
        <v>1643</v>
      </c>
      <c r="H12" s="44">
        <f t="shared" ref="H12:H14" si="9">E12+G12</f>
        <v>22178</v>
      </c>
      <c r="I12" s="380"/>
      <c r="J12" s="7">
        <f t="shared" si="1"/>
        <v>12</v>
      </c>
      <c r="K12" s="40">
        <f t="shared" si="4"/>
        <v>41000</v>
      </c>
      <c r="L12" s="381">
        <f t="shared" si="2"/>
        <v>41364</v>
      </c>
    </row>
    <row r="13" spans="1:14" ht="15">
      <c r="A13" s="41"/>
      <c r="B13" s="41"/>
      <c r="C13" s="42"/>
      <c r="D13" s="43"/>
      <c r="E13" s="39">
        <f t="shared" si="5"/>
        <v>22178</v>
      </c>
      <c r="F13" s="36" t="str">
        <f t="shared" si="6"/>
        <v>Apr-2013 - Mar-2014 ( 12 M )</v>
      </c>
      <c r="G13" s="39">
        <f t="shared" si="8"/>
        <v>1774</v>
      </c>
      <c r="H13" s="44">
        <f t="shared" si="9"/>
        <v>23952</v>
      </c>
      <c r="I13" s="380"/>
      <c r="J13" s="7">
        <f t="shared" si="1"/>
        <v>12</v>
      </c>
      <c r="K13" s="40">
        <f t="shared" si="4"/>
        <v>41365</v>
      </c>
      <c r="L13" s="381">
        <f t="shared" si="2"/>
        <v>41729</v>
      </c>
    </row>
    <row r="14" spans="1:14" ht="15.75" thickBot="1">
      <c r="A14" s="250"/>
      <c r="B14" s="250"/>
      <c r="C14" s="468"/>
      <c r="D14" s="469"/>
      <c r="E14" s="39">
        <f t="shared" si="5"/>
        <v>0</v>
      </c>
      <c r="F14" s="36" t="str">
        <f t="shared" si="6"/>
        <v/>
      </c>
      <c r="G14" s="39">
        <f t="shared" si="8"/>
        <v>0</v>
      </c>
      <c r="H14" s="44">
        <f t="shared" si="9"/>
        <v>0</v>
      </c>
      <c r="I14" s="223"/>
      <c r="J14" s="7">
        <f t="shared" si="1"/>
        <v>0</v>
      </c>
      <c r="K14" s="40" t="str">
        <f t="shared" si="4"/>
        <v/>
      </c>
      <c r="L14" s="381" t="str">
        <f t="shared" ref="L14" si="10">IF(K14&lt;&gt;"",IF(Bill_Dt2&lt;DATE(YEAR(K14)+1,3,31),Bill_Dt2,DATE(YEAR(K14)+1,3,31)),"")</f>
        <v/>
      </c>
    </row>
    <row r="15" spans="1:14" s="34" customFormat="1" ht="16.5" thickTop="1" thickBot="1">
      <c r="A15" s="460" t="s">
        <v>30</v>
      </c>
      <c r="B15" s="461"/>
      <c r="C15" s="461"/>
      <c r="D15" s="461"/>
      <c r="E15" s="461"/>
      <c r="F15" s="462"/>
      <c r="G15" s="123">
        <f>SUM(G4:G14)</f>
        <v>12431</v>
      </c>
      <c r="H15" s="124"/>
      <c r="I15" s="192"/>
      <c r="M15"/>
    </row>
    <row r="16" spans="1:14" ht="13.5" thickTop="1"/>
    <row r="17" spans="1:17" s="34" customFormat="1" ht="30">
      <c r="A17" s="33" t="s">
        <v>39</v>
      </c>
      <c r="B17" s="33" t="s">
        <v>40</v>
      </c>
      <c r="C17" s="463" t="s">
        <v>41</v>
      </c>
      <c r="D17" s="464"/>
      <c r="E17" s="33" t="s">
        <v>42</v>
      </c>
      <c r="F17" s="33" t="s">
        <v>43</v>
      </c>
      <c r="G17" s="33" t="s">
        <v>44</v>
      </c>
      <c r="H17" s="33" t="s">
        <v>30</v>
      </c>
      <c r="I17" s="192"/>
      <c r="J17" s="192" t="s">
        <v>45</v>
      </c>
      <c r="M17"/>
      <c r="Q17" s="382"/>
    </row>
    <row r="18" spans="1:17" ht="15">
      <c r="A18" s="35">
        <v>1</v>
      </c>
      <c r="B18" s="35">
        <v>2</v>
      </c>
      <c r="C18" s="465">
        <v>3</v>
      </c>
      <c r="D18" s="466"/>
      <c r="E18" s="35">
        <v>4</v>
      </c>
      <c r="F18" s="35">
        <v>5</v>
      </c>
      <c r="G18" s="35">
        <v>6</v>
      </c>
      <c r="H18" s="35">
        <v>7</v>
      </c>
      <c r="I18" s="192"/>
      <c r="J18" s="192"/>
      <c r="K18" s="8" t="s">
        <v>46</v>
      </c>
      <c r="L18" s="8" t="s">
        <v>47</v>
      </c>
    </row>
    <row r="19" spans="1:17" ht="15">
      <c r="A19" s="36">
        <v>2</v>
      </c>
      <c r="B19" s="36">
        <f>Data!K20</f>
        <v>3465</v>
      </c>
      <c r="C19" s="37" t="str">
        <f>Data!D20&amp;" / "</f>
        <v xml:space="preserve">5078 / </v>
      </c>
      <c r="D19" s="38">
        <f>Data!E20</f>
        <v>38340</v>
      </c>
      <c r="E19" s="39">
        <f>B19</f>
        <v>3465</v>
      </c>
      <c r="F19" s="36" t="str">
        <f t="shared" ref="F19:F28" si="11">IF(K19&lt;&gt;"",TEXT(K19,"MMM-YYYY") &amp; " - " &amp;TEXT(L19,"MMM-YYYY")&amp;" ( "&amp;J19&amp;" M )",K19)</f>
        <v>Jan-2005 - Mar-2006 ( 15 M )</v>
      </c>
      <c r="G19" s="39">
        <f>IF(J19=0,0,ROUND(E19*J19/12*8/100,0))</f>
        <v>347</v>
      </c>
      <c r="H19" s="39">
        <f t="shared" ref="H19:H28" si="12">E19+G19</f>
        <v>3812</v>
      </c>
      <c r="I19" s="192"/>
      <c r="J19" s="7">
        <f t="shared" ref="J19:J27" si="13">IF(K19&lt;&gt;"",ROUND((L19-K19)/30,0),0)</f>
        <v>15</v>
      </c>
      <c r="K19" s="40">
        <f>IF(D19=0,"",DATE(YEAR(D19),MONTH(D19)+1,1))</f>
        <v>38353</v>
      </c>
      <c r="L19" s="381">
        <f t="shared" ref="L19:L28" si="14">IF(K19&lt;&gt;"",IF(Bill_Dt2&lt;DATE(YEAR(K19)+1,3,31),Bill_Dt2,DATE(YEAR(K19)+1,3,31)),"")</f>
        <v>38807</v>
      </c>
    </row>
    <row r="20" spans="1:17" ht="15">
      <c r="A20" s="36"/>
      <c r="B20" s="36"/>
      <c r="C20" s="37"/>
      <c r="D20" s="38"/>
      <c r="E20" s="39">
        <f>IF(F20="",0,H19)</f>
        <v>3812</v>
      </c>
      <c r="F20" s="36" t="str">
        <f t="shared" si="11"/>
        <v>Apr-2006 - Mar-2007 ( 12 M )</v>
      </c>
      <c r="G20" s="39">
        <f t="shared" ref="G20:G28" si="15">IF(J20=0,0,ROUND(E20*J20/12*8/100,0))</f>
        <v>305</v>
      </c>
      <c r="H20" s="39">
        <f t="shared" si="12"/>
        <v>4117</v>
      </c>
      <c r="I20" s="192"/>
      <c r="J20" s="7">
        <f t="shared" si="13"/>
        <v>12</v>
      </c>
      <c r="K20" s="40">
        <f t="shared" ref="K20:K27" si="16">IF(Bill_Dt2&gt;L19,L19+1,"")</f>
        <v>38808</v>
      </c>
      <c r="L20" s="381">
        <f t="shared" si="14"/>
        <v>39172</v>
      </c>
    </row>
    <row r="21" spans="1:17" ht="15">
      <c r="A21" s="36"/>
      <c r="B21" s="36"/>
      <c r="C21" s="37"/>
      <c r="D21" s="38"/>
      <c r="E21" s="39">
        <f t="shared" ref="E21:E28" si="17">IF(F21="",0,H20)</f>
        <v>4117</v>
      </c>
      <c r="F21" s="36" t="str">
        <f t="shared" si="11"/>
        <v>Apr-2007 - Mar-2008 ( 12 M )</v>
      </c>
      <c r="G21" s="39">
        <f t="shared" si="15"/>
        <v>329</v>
      </c>
      <c r="H21" s="39">
        <f t="shared" si="12"/>
        <v>4446</v>
      </c>
      <c r="I21" s="192"/>
      <c r="J21" s="7">
        <f t="shared" si="13"/>
        <v>12</v>
      </c>
      <c r="K21" s="40">
        <f t="shared" si="16"/>
        <v>39173</v>
      </c>
      <c r="L21" s="381">
        <f t="shared" si="14"/>
        <v>39538</v>
      </c>
    </row>
    <row r="22" spans="1:17" ht="15">
      <c r="A22" s="36"/>
      <c r="B22" s="36"/>
      <c r="C22" s="37"/>
      <c r="D22" s="38"/>
      <c r="E22" s="39">
        <f t="shared" si="17"/>
        <v>4446</v>
      </c>
      <c r="F22" s="36" t="str">
        <f t="shared" si="11"/>
        <v>Apr-2008 - Mar-2009 ( 12 M )</v>
      </c>
      <c r="G22" s="39">
        <f t="shared" si="15"/>
        <v>356</v>
      </c>
      <c r="H22" s="39">
        <f t="shared" si="12"/>
        <v>4802</v>
      </c>
      <c r="I22" s="192"/>
      <c r="J22" s="7">
        <f t="shared" si="13"/>
        <v>12</v>
      </c>
      <c r="K22" s="40">
        <f t="shared" si="16"/>
        <v>39539</v>
      </c>
      <c r="L22" s="381">
        <f t="shared" si="14"/>
        <v>39903</v>
      </c>
    </row>
    <row r="23" spans="1:17" ht="15">
      <c r="A23" s="36"/>
      <c r="B23" s="36"/>
      <c r="C23" s="37"/>
      <c r="D23" s="38"/>
      <c r="E23" s="39">
        <f t="shared" si="17"/>
        <v>4802</v>
      </c>
      <c r="F23" s="36" t="str">
        <f t="shared" si="11"/>
        <v>Apr-2009 - Mar-2010 ( 12 M )</v>
      </c>
      <c r="G23" s="39">
        <f t="shared" si="15"/>
        <v>384</v>
      </c>
      <c r="H23" s="39">
        <f t="shared" si="12"/>
        <v>5186</v>
      </c>
      <c r="I23" s="192"/>
      <c r="J23" s="7">
        <f t="shared" si="13"/>
        <v>12</v>
      </c>
      <c r="K23" s="40">
        <f t="shared" si="16"/>
        <v>39904</v>
      </c>
      <c r="L23" s="381">
        <f t="shared" si="14"/>
        <v>40268</v>
      </c>
    </row>
    <row r="24" spans="1:17" ht="15">
      <c r="A24" s="41"/>
      <c r="B24" s="41"/>
      <c r="C24" s="42"/>
      <c r="D24" s="43"/>
      <c r="E24" s="39">
        <f t="shared" si="17"/>
        <v>5186</v>
      </c>
      <c r="F24" s="36" t="str">
        <f t="shared" si="11"/>
        <v>Apr-2010 - Mar-2011 ( 12 M )</v>
      </c>
      <c r="G24" s="39">
        <f t="shared" si="15"/>
        <v>415</v>
      </c>
      <c r="H24" s="44">
        <f t="shared" si="12"/>
        <v>5601</v>
      </c>
      <c r="I24" s="192"/>
      <c r="J24" s="7">
        <f t="shared" si="13"/>
        <v>12</v>
      </c>
      <c r="K24" s="40">
        <f t="shared" si="16"/>
        <v>40269</v>
      </c>
      <c r="L24" s="381">
        <f t="shared" si="14"/>
        <v>40633</v>
      </c>
    </row>
    <row r="25" spans="1:17" ht="15">
      <c r="A25" s="41"/>
      <c r="B25" s="41"/>
      <c r="C25" s="42"/>
      <c r="D25" s="43"/>
      <c r="E25" s="39">
        <f t="shared" si="17"/>
        <v>5601</v>
      </c>
      <c r="F25" s="36" t="str">
        <f t="shared" si="11"/>
        <v>Apr-2011 - Mar-2012 ( 12 M )</v>
      </c>
      <c r="G25" s="39">
        <f t="shared" si="15"/>
        <v>448</v>
      </c>
      <c r="H25" s="44">
        <f t="shared" si="12"/>
        <v>6049</v>
      </c>
      <c r="I25" s="385"/>
      <c r="J25" s="7">
        <f t="shared" si="13"/>
        <v>12</v>
      </c>
      <c r="K25" s="40">
        <f t="shared" si="16"/>
        <v>40634</v>
      </c>
      <c r="L25" s="381">
        <f t="shared" si="14"/>
        <v>40999</v>
      </c>
    </row>
    <row r="26" spans="1:17" ht="15">
      <c r="A26" s="41"/>
      <c r="B26" s="41"/>
      <c r="C26" s="42"/>
      <c r="D26" s="43"/>
      <c r="E26" s="39">
        <f t="shared" si="17"/>
        <v>6049</v>
      </c>
      <c r="F26" s="36" t="str">
        <f t="shared" si="11"/>
        <v>Apr-2012 - Mar-2013 ( 12 M )</v>
      </c>
      <c r="G26" s="39">
        <f t="shared" si="15"/>
        <v>484</v>
      </c>
      <c r="H26" s="44">
        <f t="shared" si="12"/>
        <v>6533</v>
      </c>
      <c r="I26" s="385"/>
      <c r="J26" s="7">
        <f t="shared" si="13"/>
        <v>12</v>
      </c>
      <c r="K26" s="40">
        <f t="shared" si="16"/>
        <v>41000</v>
      </c>
      <c r="L26" s="381">
        <f t="shared" si="14"/>
        <v>41364</v>
      </c>
    </row>
    <row r="27" spans="1:17" ht="15">
      <c r="A27" s="41"/>
      <c r="B27" s="41"/>
      <c r="C27" s="42"/>
      <c r="D27" s="43"/>
      <c r="E27" s="39">
        <f t="shared" si="17"/>
        <v>6533</v>
      </c>
      <c r="F27" s="36" t="str">
        <f t="shared" si="11"/>
        <v>Apr-2013 - Mar-2014 ( 12 M )</v>
      </c>
      <c r="G27" s="39">
        <f t="shared" si="15"/>
        <v>523</v>
      </c>
      <c r="H27" s="44">
        <f t="shared" si="12"/>
        <v>7056</v>
      </c>
      <c r="I27" s="385"/>
      <c r="J27" s="7">
        <f t="shared" si="13"/>
        <v>12</v>
      </c>
      <c r="K27" s="40">
        <f t="shared" si="16"/>
        <v>41365</v>
      </c>
      <c r="L27" s="381">
        <f t="shared" si="14"/>
        <v>41729</v>
      </c>
    </row>
    <row r="28" spans="1:17" ht="15.75" thickBot="1">
      <c r="A28" s="41"/>
      <c r="B28" s="41"/>
      <c r="C28" s="42"/>
      <c r="D28" s="43"/>
      <c r="E28" s="39">
        <f t="shared" si="17"/>
        <v>0</v>
      </c>
      <c r="F28" s="36" t="str">
        <f t="shared" si="11"/>
        <v/>
      </c>
      <c r="G28" s="39">
        <f t="shared" si="15"/>
        <v>0</v>
      </c>
      <c r="H28" s="44">
        <f t="shared" si="12"/>
        <v>0</v>
      </c>
      <c r="I28" s="192"/>
      <c r="J28" s="7">
        <f t="shared" ref="J28" si="18">IF(K28&lt;&gt;"",ROUND((L28-K28)/30,0),0)</f>
        <v>0</v>
      </c>
      <c r="K28" s="40" t="str">
        <f t="shared" ref="K28" si="19">IF(Bill_Dt2&gt;L27,L27+1,"")</f>
        <v/>
      </c>
      <c r="L28" s="381" t="str">
        <f t="shared" si="14"/>
        <v/>
      </c>
    </row>
    <row r="29" spans="1:17" ht="16.5" thickTop="1" thickBot="1">
      <c r="A29" s="460" t="s">
        <v>30</v>
      </c>
      <c r="B29" s="461"/>
      <c r="C29" s="461"/>
      <c r="D29" s="461"/>
      <c r="E29" s="461"/>
      <c r="F29" s="462"/>
      <c r="G29" s="45">
        <f>SUM(G19:G28)</f>
        <v>3591</v>
      </c>
      <c r="H29" s="46"/>
      <c r="I29" s="192"/>
      <c r="J29" s="192"/>
    </row>
    <row r="30" spans="1:17" ht="13.5" thickTop="1"/>
    <row r="31" spans="1:17" s="34" customFormat="1" ht="30">
      <c r="A31" s="33" t="s">
        <v>39</v>
      </c>
      <c r="B31" s="33" t="s">
        <v>40</v>
      </c>
      <c r="C31" s="463" t="s">
        <v>41</v>
      </c>
      <c r="D31" s="464"/>
      <c r="E31" s="33" t="s">
        <v>42</v>
      </c>
      <c r="F31" s="33" t="s">
        <v>43</v>
      </c>
      <c r="G31" s="33" t="s">
        <v>44</v>
      </c>
      <c r="H31" s="33" t="s">
        <v>30</v>
      </c>
      <c r="I31" s="192"/>
      <c r="J31" s="192" t="s">
        <v>45</v>
      </c>
      <c r="M31"/>
    </row>
    <row r="32" spans="1:17" ht="15">
      <c r="A32" s="35">
        <v>1</v>
      </c>
      <c r="B32" s="35">
        <v>2</v>
      </c>
      <c r="C32" s="465">
        <v>3</v>
      </c>
      <c r="D32" s="466"/>
      <c r="E32" s="35">
        <v>4</v>
      </c>
      <c r="F32" s="35">
        <v>5</v>
      </c>
      <c r="G32" s="35">
        <v>6</v>
      </c>
      <c r="H32" s="35">
        <v>7</v>
      </c>
      <c r="I32" s="192"/>
      <c r="J32" s="192"/>
      <c r="K32" s="8" t="s">
        <v>46</v>
      </c>
      <c r="L32" s="8" t="s">
        <v>47</v>
      </c>
    </row>
    <row r="33" spans="1:13" ht="15">
      <c r="A33" s="36">
        <v>3</v>
      </c>
      <c r="B33" s="36">
        <f>Data!K21</f>
        <v>2064</v>
      </c>
      <c r="C33" s="37" t="str">
        <f>Data!D21&amp;" / "</f>
        <v xml:space="preserve">199 / </v>
      </c>
      <c r="D33" s="38">
        <f>Data!E21</f>
        <v>38097</v>
      </c>
      <c r="E33" s="39">
        <f>B33</f>
        <v>2064</v>
      </c>
      <c r="F33" s="36" t="str">
        <f t="shared" ref="F33:F40" si="20">IF(K33&lt;&gt;"",TEXT(K33,"MMM-YYYY") &amp; " - " &amp;TEXT(L33,"MMM-YYYY")&amp;" ( "&amp;J33&amp;" M )",K33)</f>
        <v>May-2004 - Mar-2005 ( 11 M )</v>
      </c>
      <c r="G33" s="39">
        <f>IF(J33=0,0,ROUND(E33*J33/12*8/100,0))</f>
        <v>151</v>
      </c>
      <c r="H33" s="39">
        <f t="shared" ref="H33:H40" si="21">E33+G33</f>
        <v>2215</v>
      </c>
      <c r="I33" s="192"/>
      <c r="J33" s="7">
        <f t="shared" ref="J33:J41" si="22">IF(K33&lt;&gt;"",ROUND((L33-K33)/30,0),0)</f>
        <v>11</v>
      </c>
      <c r="K33" s="40">
        <f>IF(D33=0,"",DATE(YEAR(D33),MONTH(D33)+1,1))</f>
        <v>38108</v>
      </c>
      <c r="L33" s="381">
        <f t="shared" ref="L33:L41" si="23">IF(K33&lt;&gt;"",IF(Bill_Dt2&lt;DATE(YEAR(K33)+1,3,31),Bill_Dt2,DATE(YEAR(K33)+1,3,31)),"")</f>
        <v>38442</v>
      </c>
    </row>
    <row r="34" spans="1:13" ht="15">
      <c r="A34" s="36"/>
      <c r="B34" s="36"/>
      <c r="C34" s="37"/>
      <c r="D34" s="38"/>
      <c r="E34" s="39">
        <f>IF(F34="",0,H33)</f>
        <v>2215</v>
      </c>
      <c r="F34" s="36" t="str">
        <f t="shared" si="20"/>
        <v>Apr-2005 - Mar-2006 ( 12 M )</v>
      </c>
      <c r="G34" s="39">
        <f t="shared" ref="G34:G40" si="24">IF(J34=0,0,ROUND(E34*J34/12*8/100,0))</f>
        <v>177</v>
      </c>
      <c r="H34" s="39">
        <f t="shared" si="21"/>
        <v>2392</v>
      </c>
      <c r="I34" s="192"/>
      <c r="J34" s="7">
        <f t="shared" si="22"/>
        <v>12</v>
      </c>
      <c r="K34" s="40">
        <f t="shared" ref="K34:K41" si="25">IF(Bill_Dt2&gt;L33,L33+1,"")</f>
        <v>38443</v>
      </c>
      <c r="L34" s="381">
        <f t="shared" si="23"/>
        <v>38807</v>
      </c>
    </row>
    <row r="35" spans="1:13" ht="15">
      <c r="A35" s="36"/>
      <c r="B35" s="36"/>
      <c r="C35" s="37"/>
      <c r="D35" s="38"/>
      <c r="E35" s="39">
        <f t="shared" ref="E35:E40" si="26">IF(F35="",0,H34)</f>
        <v>2392</v>
      </c>
      <c r="F35" s="36" t="str">
        <f t="shared" si="20"/>
        <v>Apr-2006 - Mar-2007 ( 12 M )</v>
      </c>
      <c r="G35" s="39">
        <f t="shared" si="24"/>
        <v>191</v>
      </c>
      <c r="H35" s="39">
        <f t="shared" si="21"/>
        <v>2583</v>
      </c>
      <c r="I35" s="192"/>
      <c r="J35" s="7">
        <f t="shared" si="22"/>
        <v>12</v>
      </c>
      <c r="K35" s="40">
        <f t="shared" si="25"/>
        <v>38808</v>
      </c>
      <c r="L35" s="381">
        <f t="shared" si="23"/>
        <v>39172</v>
      </c>
    </row>
    <row r="36" spans="1:13" ht="15">
      <c r="A36" s="36"/>
      <c r="B36" s="36"/>
      <c r="C36" s="37"/>
      <c r="D36" s="38"/>
      <c r="E36" s="39">
        <f t="shared" si="26"/>
        <v>2583</v>
      </c>
      <c r="F36" s="36" t="str">
        <f t="shared" si="20"/>
        <v>Apr-2007 - Mar-2008 ( 12 M )</v>
      </c>
      <c r="G36" s="39">
        <f t="shared" si="24"/>
        <v>207</v>
      </c>
      <c r="H36" s="39">
        <f t="shared" si="21"/>
        <v>2790</v>
      </c>
      <c r="I36" s="192"/>
      <c r="J36" s="7">
        <f t="shared" si="22"/>
        <v>12</v>
      </c>
      <c r="K36" s="40">
        <f t="shared" si="25"/>
        <v>39173</v>
      </c>
      <c r="L36" s="381">
        <f t="shared" si="23"/>
        <v>39538</v>
      </c>
    </row>
    <row r="37" spans="1:13" ht="15">
      <c r="A37" s="36"/>
      <c r="B37" s="36"/>
      <c r="C37" s="37"/>
      <c r="D37" s="38"/>
      <c r="E37" s="39">
        <f t="shared" si="26"/>
        <v>2790</v>
      </c>
      <c r="F37" s="36" t="str">
        <f t="shared" si="20"/>
        <v>Apr-2008 - Mar-2009 ( 12 M )</v>
      </c>
      <c r="G37" s="39">
        <f t="shared" si="24"/>
        <v>223</v>
      </c>
      <c r="H37" s="39">
        <f t="shared" si="21"/>
        <v>3013</v>
      </c>
      <c r="I37" s="192"/>
      <c r="J37" s="7">
        <f t="shared" si="22"/>
        <v>12</v>
      </c>
      <c r="K37" s="40">
        <f t="shared" si="25"/>
        <v>39539</v>
      </c>
      <c r="L37" s="381">
        <f t="shared" si="23"/>
        <v>39903</v>
      </c>
    </row>
    <row r="38" spans="1:13" ht="15">
      <c r="A38" s="41"/>
      <c r="B38" s="41"/>
      <c r="C38" s="42"/>
      <c r="D38" s="43"/>
      <c r="E38" s="39">
        <f t="shared" si="26"/>
        <v>3013</v>
      </c>
      <c r="F38" s="36" t="str">
        <f t="shared" si="20"/>
        <v>Apr-2009 - Mar-2010 ( 12 M )</v>
      </c>
      <c r="G38" s="39">
        <f t="shared" si="24"/>
        <v>241</v>
      </c>
      <c r="H38" s="44">
        <f t="shared" si="21"/>
        <v>3254</v>
      </c>
      <c r="I38" s="385"/>
      <c r="J38" s="7">
        <f t="shared" si="22"/>
        <v>12</v>
      </c>
      <c r="K38" s="40">
        <f t="shared" si="25"/>
        <v>39904</v>
      </c>
      <c r="L38" s="381">
        <f t="shared" si="23"/>
        <v>40268</v>
      </c>
    </row>
    <row r="39" spans="1:13" ht="15">
      <c r="A39" s="41"/>
      <c r="B39" s="41"/>
      <c r="C39" s="42"/>
      <c r="D39" s="43"/>
      <c r="E39" s="39">
        <f t="shared" si="26"/>
        <v>3254</v>
      </c>
      <c r="F39" s="36" t="str">
        <f t="shared" si="20"/>
        <v>Apr-2010 - Mar-2011 ( 12 M )</v>
      </c>
      <c r="G39" s="39">
        <f t="shared" si="24"/>
        <v>260</v>
      </c>
      <c r="H39" s="44">
        <f t="shared" si="21"/>
        <v>3514</v>
      </c>
      <c r="I39" s="385"/>
      <c r="J39" s="7">
        <f t="shared" si="22"/>
        <v>12</v>
      </c>
      <c r="K39" s="40">
        <f t="shared" si="25"/>
        <v>40269</v>
      </c>
      <c r="L39" s="381">
        <f t="shared" si="23"/>
        <v>40633</v>
      </c>
    </row>
    <row r="40" spans="1:13" ht="15">
      <c r="A40" s="41"/>
      <c r="B40" s="41"/>
      <c r="C40" s="42"/>
      <c r="D40" s="43"/>
      <c r="E40" s="39">
        <f t="shared" si="26"/>
        <v>3514</v>
      </c>
      <c r="F40" s="36" t="str">
        <f t="shared" si="20"/>
        <v>Apr-2011 - Mar-2012 ( 12 M )</v>
      </c>
      <c r="G40" s="39">
        <f t="shared" si="24"/>
        <v>281</v>
      </c>
      <c r="H40" s="44">
        <f t="shared" si="21"/>
        <v>3795</v>
      </c>
      <c r="I40" s="385"/>
      <c r="J40" s="7">
        <f t="shared" si="22"/>
        <v>12</v>
      </c>
      <c r="K40" s="40">
        <f t="shared" si="25"/>
        <v>40634</v>
      </c>
      <c r="L40" s="381">
        <f t="shared" si="23"/>
        <v>40999</v>
      </c>
    </row>
    <row r="41" spans="1:13" ht="15">
      <c r="A41" s="41"/>
      <c r="B41" s="41"/>
      <c r="C41" s="42"/>
      <c r="D41" s="43"/>
      <c r="E41" s="39">
        <f t="shared" ref="E41:E43" si="27">IF(F41="",0,H40)</f>
        <v>3795</v>
      </c>
      <c r="F41" s="36" t="str">
        <f t="shared" ref="F41:F43" si="28">IF(K41&lt;&gt;"",TEXT(K41,"MMM-YYYY") &amp; " - " &amp;TEXT(L41,"MMM-YYYY")&amp;" ( "&amp;J41&amp;" M )",K41)</f>
        <v>Apr-2012 - Mar-2013 ( 12 M )</v>
      </c>
      <c r="G41" s="39">
        <f t="shared" ref="G41:G43" si="29">IF(J41=0,0,ROUND(E41*J41/12*8/100,0))</f>
        <v>304</v>
      </c>
      <c r="H41" s="44">
        <f t="shared" ref="H41:H43" si="30">E41+G41</f>
        <v>4099</v>
      </c>
      <c r="I41" s="192"/>
      <c r="J41" s="7">
        <f t="shared" si="22"/>
        <v>12</v>
      </c>
      <c r="K41" s="40">
        <f t="shared" si="25"/>
        <v>41000</v>
      </c>
      <c r="L41" s="381">
        <f t="shared" si="23"/>
        <v>41364</v>
      </c>
    </row>
    <row r="42" spans="1:13" ht="15">
      <c r="A42" s="41"/>
      <c r="B42" s="41"/>
      <c r="C42" s="42"/>
      <c r="D42" s="43"/>
      <c r="E42" s="39">
        <f t="shared" si="27"/>
        <v>4099</v>
      </c>
      <c r="F42" s="36" t="str">
        <f t="shared" si="28"/>
        <v>Apr-2013 - Mar-2014 ( 12 M )</v>
      </c>
      <c r="G42" s="39">
        <f t="shared" si="29"/>
        <v>328</v>
      </c>
      <c r="H42" s="44">
        <f t="shared" si="30"/>
        <v>4427</v>
      </c>
      <c r="I42" s="192"/>
      <c r="J42" s="7">
        <f t="shared" ref="J42" si="31">IF(K42&lt;&gt;"",ROUND((L42-K42)/30,0),0)</f>
        <v>12</v>
      </c>
      <c r="K42" s="40">
        <f t="shared" ref="K42" si="32">IF(Bill_Dt2&gt;L41,L41+1,"")</f>
        <v>41365</v>
      </c>
      <c r="L42" s="381">
        <f t="shared" ref="L42" si="33">IF(K42&lt;&gt;"",IF(Bill_Dt2&lt;DATE(YEAR(K42)+1,3,31),Bill_Dt2,DATE(YEAR(K42)+1,3,31)),"")</f>
        <v>41729</v>
      </c>
    </row>
    <row r="43" spans="1:13" ht="13.5" thickBot="1">
      <c r="A43" s="41"/>
      <c r="B43" s="41"/>
      <c r="C43" s="42"/>
      <c r="D43" s="43"/>
      <c r="E43" s="39">
        <f t="shared" si="27"/>
        <v>0</v>
      </c>
      <c r="F43" s="36" t="str">
        <f t="shared" si="28"/>
        <v/>
      </c>
      <c r="G43" s="39">
        <f t="shared" si="29"/>
        <v>0</v>
      </c>
      <c r="H43" s="44">
        <f t="shared" si="30"/>
        <v>0</v>
      </c>
      <c r="J43" s="7">
        <f t="shared" ref="J43" si="34">IF(K43&lt;&gt;"",ROUND((L43-K43)/30,0),0)</f>
        <v>0</v>
      </c>
      <c r="K43" s="40" t="str">
        <f t="shared" ref="K43" si="35">IF(Bill_Dt2&gt;L42,L42+1,"")</f>
        <v/>
      </c>
      <c r="L43" s="381" t="str">
        <f t="shared" ref="L43" si="36">IF(K43&lt;&gt;"",IF(Bill_Dt2&lt;DATE(YEAR(K43)+1,3,31),Bill_Dt2,DATE(YEAR(K43)+1,3,31)),"")</f>
        <v/>
      </c>
    </row>
    <row r="44" spans="1:13" s="34" customFormat="1" ht="14.25" thickTop="1" thickBot="1">
      <c r="A44" s="460" t="s">
        <v>30</v>
      </c>
      <c r="B44" s="461"/>
      <c r="C44" s="461"/>
      <c r="D44" s="461"/>
      <c r="E44" s="461"/>
      <c r="F44" s="462"/>
      <c r="G44" s="45">
        <f>SUM(G33:G43)</f>
        <v>2363</v>
      </c>
      <c r="H44" s="46"/>
      <c r="I44" s="7"/>
      <c r="J44" s="7">
        <f t="shared" ref="J44" si="37">IF(K44&lt;&gt;"",ROUND((L44-K44)/30,0),0)</f>
        <v>0</v>
      </c>
      <c r="K44" s="40" t="str">
        <f t="shared" ref="K44" si="38">IF(Bill_Dt2&gt;L43,L43+1,"")</f>
        <v/>
      </c>
      <c r="L44" s="381" t="str">
        <f t="shared" ref="L44" si="39">IF(K44&lt;&gt;"",IF(Bill_Dt2&lt;DATE(YEAR(K44)+1,3,31),Bill_Dt2,DATE(YEAR(K44)+1,3,31)),"")</f>
        <v/>
      </c>
      <c r="M44"/>
    </row>
    <row r="45" spans="1:13" ht="15.75" thickTop="1">
      <c r="I45" s="192"/>
      <c r="K45" s="40"/>
      <c r="L45" s="381"/>
    </row>
    <row r="46" spans="1:13" ht="30">
      <c r="A46" s="33" t="s">
        <v>39</v>
      </c>
      <c r="B46" s="33" t="s">
        <v>40</v>
      </c>
      <c r="C46" s="463" t="s">
        <v>41</v>
      </c>
      <c r="D46" s="464"/>
      <c r="E46" s="33" t="s">
        <v>42</v>
      </c>
      <c r="F46" s="33" t="s">
        <v>43</v>
      </c>
      <c r="G46" s="33" t="s">
        <v>44</v>
      </c>
      <c r="H46" s="33" t="s">
        <v>30</v>
      </c>
      <c r="I46" s="192"/>
      <c r="J46" s="192" t="s">
        <v>45</v>
      </c>
      <c r="K46" s="34"/>
      <c r="L46" s="34"/>
    </row>
    <row r="47" spans="1:13" ht="15">
      <c r="A47" s="35">
        <v>1</v>
      </c>
      <c r="B47" s="35">
        <v>2</v>
      </c>
      <c r="C47" s="465">
        <v>3</v>
      </c>
      <c r="D47" s="466"/>
      <c r="E47" s="35">
        <v>4</v>
      </c>
      <c r="F47" s="35">
        <v>5</v>
      </c>
      <c r="G47" s="35">
        <v>6</v>
      </c>
      <c r="H47" s="35">
        <v>7</v>
      </c>
      <c r="I47" s="192"/>
      <c r="J47" s="192"/>
      <c r="K47" s="8" t="s">
        <v>46</v>
      </c>
      <c r="L47" s="8" t="s">
        <v>47</v>
      </c>
    </row>
    <row r="48" spans="1:13" ht="15">
      <c r="A48" s="36">
        <v>4</v>
      </c>
      <c r="B48" s="36">
        <f>Data!K22</f>
        <v>1396</v>
      </c>
      <c r="C48" s="37" t="str">
        <f>Data!D22&amp;" / "</f>
        <v xml:space="preserve">197 / </v>
      </c>
      <c r="D48" s="38">
        <f>Data!E22</f>
        <v>38462</v>
      </c>
      <c r="E48" s="39">
        <f>B48</f>
        <v>1396</v>
      </c>
      <c r="F48" s="36" t="str">
        <f t="shared" ref="F48:F57" si="40">IF(K48&lt;&gt;"",TEXT(K48,"MMM-YYYY") &amp; " - " &amp;TEXT(L48,"MMM-YYYY")&amp;" ( "&amp;J48&amp;" M )",K48)</f>
        <v>May-2005 - Mar-2006 ( 11 M )</v>
      </c>
      <c r="G48" s="39">
        <f t="shared" ref="G48:G57" si="41">IF(J48=0,0,ROUND(E48*J48/12*8/100,0))</f>
        <v>102</v>
      </c>
      <c r="H48" s="39">
        <f t="shared" ref="H48:H54" si="42">E48+G48</f>
        <v>1498</v>
      </c>
      <c r="I48" s="192"/>
      <c r="J48" s="7">
        <f t="shared" ref="J48:J54" si="43">IF(K48&lt;&gt;"",ROUND((L48-K48)/30,0),0)</f>
        <v>11</v>
      </c>
      <c r="K48" s="40">
        <f>IF(D48=0,"",DATE(YEAR(D48),MONTH(D48)+1,1))</f>
        <v>38473</v>
      </c>
      <c r="L48" s="381">
        <f t="shared" ref="L48:L54" si="44">IF(K48&lt;&gt;"",IF(Bill_Dt2&lt;DATE(YEAR(K48)+1,3,31),Bill_Dt2,DATE(YEAR(K48)+1,3,31)),"")</f>
        <v>38807</v>
      </c>
    </row>
    <row r="49" spans="1:13" ht="15">
      <c r="A49" s="36"/>
      <c r="B49" s="36"/>
      <c r="C49" s="37"/>
      <c r="D49" s="38"/>
      <c r="E49" s="39">
        <f>IF(F49="",0,H48)</f>
        <v>1498</v>
      </c>
      <c r="F49" s="36" t="str">
        <f t="shared" si="40"/>
        <v>Apr-2006 - Mar-2007 ( 12 M )</v>
      </c>
      <c r="G49" s="39">
        <f t="shared" si="41"/>
        <v>120</v>
      </c>
      <c r="H49" s="39">
        <f t="shared" si="42"/>
        <v>1618</v>
      </c>
      <c r="I49" s="192"/>
      <c r="J49" s="7">
        <f t="shared" si="43"/>
        <v>12</v>
      </c>
      <c r="K49" s="40">
        <f t="shared" ref="K49:K54" si="45">IF(Bill_Dt2&gt;L48,L48+1,"")</f>
        <v>38808</v>
      </c>
      <c r="L49" s="381">
        <f t="shared" si="44"/>
        <v>39172</v>
      </c>
    </row>
    <row r="50" spans="1:13" ht="15">
      <c r="A50" s="36"/>
      <c r="B50" s="36"/>
      <c r="C50" s="37"/>
      <c r="D50" s="38"/>
      <c r="E50" s="39">
        <f t="shared" ref="E50:E54" si="46">IF(F50="",0,H49)</f>
        <v>1618</v>
      </c>
      <c r="F50" s="36" t="str">
        <f t="shared" si="40"/>
        <v>Apr-2007 - Mar-2008 ( 12 M )</v>
      </c>
      <c r="G50" s="39">
        <f t="shared" si="41"/>
        <v>129</v>
      </c>
      <c r="H50" s="39">
        <f t="shared" si="42"/>
        <v>1747</v>
      </c>
      <c r="I50" s="192"/>
      <c r="J50" s="7">
        <f t="shared" si="43"/>
        <v>12</v>
      </c>
      <c r="K50" s="40">
        <f t="shared" si="45"/>
        <v>39173</v>
      </c>
      <c r="L50" s="381">
        <f t="shared" si="44"/>
        <v>39538</v>
      </c>
    </row>
    <row r="51" spans="1:13" ht="15">
      <c r="A51" s="36"/>
      <c r="B51" s="36"/>
      <c r="C51" s="37"/>
      <c r="D51" s="38"/>
      <c r="E51" s="39">
        <f t="shared" si="46"/>
        <v>1747</v>
      </c>
      <c r="F51" s="36" t="str">
        <f t="shared" si="40"/>
        <v>Apr-2008 - Mar-2009 ( 12 M )</v>
      </c>
      <c r="G51" s="39">
        <f t="shared" si="41"/>
        <v>140</v>
      </c>
      <c r="H51" s="39">
        <f t="shared" si="42"/>
        <v>1887</v>
      </c>
      <c r="I51" s="192"/>
      <c r="J51" s="7">
        <f t="shared" si="43"/>
        <v>12</v>
      </c>
      <c r="K51" s="40">
        <f t="shared" si="45"/>
        <v>39539</v>
      </c>
      <c r="L51" s="381">
        <f t="shared" si="44"/>
        <v>39903</v>
      </c>
    </row>
    <row r="52" spans="1:13" ht="15">
      <c r="A52" s="36"/>
      <c r="B52" s="36"/>
      <c r="C52" s="37"/>
      <c r="D52" s="38"/>
      <c r="E52" s="39">
        <f t="shared" si="46"/>
        <v>1887</v>
      </c>
      <c r="F52" s="36" t="str">
        <f t="shared" si="40"/>
        <v>Apr-2009 - Mar-2010 ( 12 M )</v>
      </c>
      <c r="G52" s="39">
        <f t="shared" si="41"/>
        <v>151</v>
      </c>
      <c r="H52" s="39">
        <f t="shared" si="42"/>
        <v>2038</v>
      </c>
      <c r="I52" s="385"/>
      <c r="J52" s="7">
        <f t="shared" si="43"/>
        <v>12</v>
      </c>
      <c r="K52" s="40">
        <f t="shared" si="45"/>
        <v>39904</v>
      </c>
      <c r="L52" s="381">
        <f t="shared" si="44"/>
        <v>40268</v>
      </c>
    </row>
    <row r="53" spans="1:13" ht="15">
      <c r="A53" s="41"/>
      <c r="B53" s="41"/>
      <c r="C53" s="42"/>
      <c r="D53" s="43"/>
      <c r="E53" s="39">
        <f t="shared" si="46"/>
        <v>2038</v>
      </c>
      <c r="F53" s="36" t="str">
        <f t="shared" si="40"/>
        <v>Apr-2010 - Mar-2011 ( 12 M )</v>
      </c>
      <c r="G53" s="39">
        <f t="shared" si="41"/>
        <v>163</v>
      </c>
      <c r="H53" s="44">
        <f t="shared" si="42"/>
        <v>2201</v>
      </c>
      <c r="I53" s="385"/>
      <c r="J53" s="7">
        <f t="shared" si="43"/>
        <v>12</v>
      </c>
      <c r="K53" s="40">
        <f t="shared" si="45"/>
        <v>40269</v>
      </c>
      <c r="L53" s="381">
        <f t="shared" si="44"/>
        <v>40633</v>
      </c>
    </row>
    <row r="54" spans="1:13" ht="15">
      <c r="A54" s="41"/>
      <c r="B54" s="41"/>
      <c r="C54" s="42"/>
      <c r="D54" s="43"/>
      <c r="E54" s="39">
        <f t="shared" si="46"/>
        <v>2201</v>
      </c>
      <c r="F54" s="36" t="str">
        <f t="shared" si="40"/>
        <v>Apr-2011 - Mar-2012 ( 12 M )</v>
      </c>
      <c r="G54" s="39">
        <f t="shared" si="41"/>
        <v>176</v>
      </c>
      <c r="H54" s="44">
        <f t="shared" si="42"/>
        <v>2377</v>
      </c>
      <c r="I54" s="192"/>
      <c r="J54" s="7">
        <f t="shared" si="43"/>
        <v>12</v>
      </c>
      <c r="K54" s="40">
        <f t="shared" si="45"/>
        <v>40634</v>
      </c>
      <c r="L54" s="381">
        <f t="shared" si="44"/>
        <v>40999</v>
      </c>
    </row>
    <row r="55" spans="1:13" ht="15">
      <c r="A55" s="41"/>
      <c r="B55" s="41"/>
      <c r="C55" s="42"/>
      <c r="D55" s="43"/>
      <c r="E55" s="39">
        <f t="shared" ref="E55:E57" si="47">IF(F55="",0,H54)</f>
        <v>2377</v>
      </c>
      <c r="F55" s="36" t="str">
        <f t="shared" si="40"/>
        <v>Apr-2012 - Mar-2013 ( 12 M )</v>
      </c>
      <c r="G55" s="39">
        <f t="shared" si="41"/>
        <v>190</v>
      </c>
      <c r="H55" s="44">
        <f t="shared" ref="H55:H57" si="48">E55+G55</f>
        <v>2567</v>
      </c>
      <c r="I55" s="192"/>
      <c r="J55" s="7">
        <f t="shared" ref="J55" si="49">IF(K55&lt;&gt;"",ROUND((L55-K55)/30,0),0)</f>
        <v>12</v>
      </c>
      <c r="K55" s="40">
        <f t="shared" ref="K55" si="50">IF(Bill_Dt2&gt;L54,L54+1,"")</f>
        <v>41000</v>
      </c>
      <c r="L55" s="381">
        <f t="shared" ref="L55" si="51">IF(K55&lt;&gt;"",IF(Bill_Dt2&lt;DATE(YEAR(K55)+1,3,31),Bill_Dt2,DATE(YEAR(K55)+1,3,31)),"")</f>
        <v>41364</v>
      </c>
    </row>
    <row r="56" spans="1:13" s="34" customFormat="1" ht="13.5" customHeight="1">
      <c r="A56" s="41"/>
      <c r="B56" s="41"/>
      <c r="C56" s="42"/>
      <c r="D56" s="43"/>
      <c r="E56" s="39">
        <f t="shared" si="47"/>
        <v>2567</v>
      </c>
      <c r="F56" s="36" t="str">
        <f t="shared" si="40"/>
        <v>Apr-2013 - Mar-2014 ( 12 M )</v>
      </c>
      <c r="G56" s="39">
        <f t="shared" si="41"/>
        <v>205</v>
      </c>
      <c r="H56" s="44">
        <f t="shared" si="48"/>
        <v>2772</v>
      </c>
      <c r="I56" s="7"/>
      <c r="J56" s="7">
        <f t="shared" ref="J56" si="52">IF(K56&lt;&gt;"",ROUND((L56-K56)/30,0),0)</f>
        <v>12</v>
      </c>
      <c r="K56" s="40">
        <f t="shared" ref="K56" si="53">IF(Bill_Dt2&gt;L55,L55+1,"")</f>
        <v>41365</v>
      </c>
      <c r="L56" s="381">
        <f t="shared" ref="L56" si="54">IF(K56&lt;&gt;"",IF(Bill_Dt2&lt;DATE(YEAR(K56)+1,3,31),Bill_Dt2,DATE(YEAR(K56)+1,3,31)),"")</f>
        <v>41729</v>
      </c>
      <c r="M56"/>
    </row>
    <row r="57" spans="1:13" ht="15.75" thickBot="1">
      <c r="A57" s="41"/>
      <c r="B57" s="41"/>
      <c r="C57" s="42"/>
      <c r="D57" s="43"/>
      <c r="E57" s="39">
        <f t="shared" si="47"/>
        <v>0</v>
      </c>
      <c r="F57" s="36" t="str">
        <f t="shared" si="40"/>
        <v/>
      </c>
      <c r="G57" s="39">
        <f t="shared" si="41"/>
        <v>0</v>
      </c>
      <c r="H57" s="44">
        <f t="shared" si="48"/>
        <v>0</v>
      </c>
      <c r="I57" s="192"/>
      <c r="J57" s="7">
        <f t="shared" ref="J57" si="55">IF(K57&lt;&gt;"",ROUND((L57-K57)/30,0),0)</f>
        <v>0</v>
      </c>
      <c r="K57" s="40" t="str">
        <f t="shared" ref="K57" si="56">IF(Bill_Dt2&gt;L56,L56+1,"")</f>
        <v/>
      </c>
      <c r="L57" s="381" t="str">
        <f t="shared" ref="L57" si="57">IF(K57&lt;&gt;"",IF(Bill_Dt2&lt;DATE(YEAR(K57)+1,3,31),Bill_Dt2,DATE(YEAR(K57)+1,3,31)),"")</f>
        <v/>
      </c>
    </row>
    <row r="58" spans="1:13" ht="16.5" thickTop="1" thickBot="1">
      <c r="A58" s="460" t="s">
        <v>30</v>
      </c>
      <c r="B58" s="461"/>
      <c r="C58" s="461"/>
      <c r="D58" s="461"/>
      <c r="E58" s="461"/>
      <c r="F58" s="462"/>
      <c r="G58" s="45">
        <f>SUM(G48:G57)</f>
        <v>1376</v>
      </c>
      <c r="H58" s="46"/>
      <c r="I58" s="192"/>
      <c r="J58" s="7">
        <f t="shared" ref="J58" si="58">IF(K58&lt;&gt;"",ROUND((L58-K58)/30,0),0)</f>
        <v>0</v>
      </c>
      <c r="K58" s="40" t="str">
        <f t="shared" ref="K58" si="59">IF(Bill_Dt2&gt;L57,L57+1,"")</f>
        <v/>
      </c>
      <c r="L58" s="381" t="str">
        <f t="shared" ref="L58" si="60">IF(K58&lt;&gt;"",IF(Bill_Dt2&lt;DATE(YEAR(K58)+1,3,31),Bill_Dt2,DATE(YEAR(K58)+1,3,31)),"")</f>
        <v/>
      </c>
    </row>
    <row r="59" spans="1:13" ht="30.75" thickTop="1">
      <c r="I59" s="192"/>
      <c r="J59" s="192" t="s">
        <v>45</v>
      </c>
      <c r="K59" s="34"/>
      <c r="L59" s="34"/>
    </row>
    <row r="60" spans="1:13" ht="25.5">
      <c r="A60" s="33" t="s">
        <v>39</v>
      </c>
      <c r="B60" s="33" t="s">
        <v>40</v>
      </c>
      <c r="C60" s="463" t="s">
        <v>41</v>
      </c>
      <c r="D60" s="464"/>
      <c r="E60" s="33" t="s">
        <v>42</v>
      </c>
      <c r="F60" s="33" t="s">
        <v>43</v>
      </c>
      <c r="G60" s="33" t="s">
        <v>44</v>
      </c>
      <c r="H60" s="33" t="s">
        <v>30</v>
      </c>
      <c r="I60" s="192"/>
      <c r="J60" s="192"/>
      <c r="K60" s="8" t="s">
        <v>46</v>
      </c>
      <c r="L60" s="8" t="s">
        <v>47</v>
      </c>
    </row>
    <row r="61" spans="1:13" ht="15">
      <c r="A61" s="35">
        <v>1</v>
      </c>
      <c r="B61" s="35">
        <v>2</v>
      </c>
      <c r="C61" s="465">
        <v>3</v>
      </c>
      <c r="D61" s="466"/>
      <c r="E61" s="35">
        <v>4</v>
      </c>
      <c r="F61" s="35">
        <v>5</v>
      </c>
      <c r="G61" s="35">
        <v>6</v>
      </c>
      <c r="H61" s="35">
        <v>7</v>
      </c>
      <c r="I61" s="192"/>
      <c r="J61" s="7">
        <f t="shared" ref="J61:J67" si="61">IF(K61&lt;&gt;"",ROUND((L61-K61)/30,0),0)</f>
        <v>4</v>
      </c>
      <c r="K61" s="40">
        <f>IF(D62=0,"",DATE(YEAR(D62),MONTH(D62)+1,1))</f>
        <v>38687</v>
      </c>
      <c r="L61" s="381">
        <f t="shared" ref="L61:L67" si="62">IF(K61&lt;&gt;"",IF(Bill_Dt2&lt;DATE(YEAR(K61)+1,3,31),Bill_Dt2,DATE(YEAR(K61)+1,3,31)),"")</f>
        <v>38807</v>
      </c>
    </row>
    <row r="62" spans="1:13" ht="15">
      <c r="A62" s="36">
        <v>5</v>
      </c>
      <c r="B62" s="36">
        <f>Data!K23</f>
        <v>2479</v>
      </c>
      <c r="C62" s="37" t="str">
        <f>Data!D23&amp;" / "</f>
        <v xml:space="preserve">5558 / </v>
      </c>
      <c r="D62" s="38">
        <f>Data!E23</f>
        <v>38683</v>
      </c>
      <c r="E62" s="39">
        <f>B62</f>
        <v>2479</v>
      </c>
      <c r="F62" s="36" t="str">
        <f t="shared" ref="F62:F64" si="63">IF(K61&lt;&gt;"",TEXT(K61,"MMM-YYYY") &amp; " - " &amp;TEXT(L61,"MMM-YYYY")&amp;" ( "&amp;J61&amp;" M )",K61)</f>
        <v>Dec-2005 - Mar-2006 ( 4 M )</v>
      </c>
      <c r="G62" s="39">
        <f>IF(J61=0,0,ROUND(E62*J61/12*8/100,0))</f>
        <v>66</v>
      </c>
      <c r="H62" s="39">
        <f t="shared" ref="H62:H64" si="64">E62+G62</f>
        <v>2545</v>
      </c>
      <c r="I62" s="192"/>
      <c r="J62" s="7">
        <f t="shared" si="61"/>
        <v>12</v>
      </c>
      <c r="K62" s="40">
        <f t="shared" ref="K62:K67" si="65">IF(Bill_Dt2&gt;L61,L61+1,"")</f>
        <v>38808</v>
      </c>
      <c r="L62" s="381">
        <f t="shared" si="62"/>
        <v>39172</v>
      </c>
    </row>
    <row r="63" spans="1:13" ht="15">
      <c r="A63" s="36"/>
      <c r="B63" s="36"/>
      <c r="C63" s="37"/>
      <c r="D63" s="38"/>
      <c r="E63" s="39">
        <f>IF(F63="",0,H62)</f>
        <v>2545</v>
      </c>
      <c r="F63" s="36" t="str">
        <f t="shared" si="63"/>
        <v>Apr-2006 - Mar-2007 ( 12 M )</v>
      </c>
      <c r="G63" s="39">
        <f>IF(J62=0,0,ROUND(E63*J62/12*8/100,0))</f>
        <v>204</v>
      </c>
      <c r="H63" s="39">
        <f t="shared" si="64"/>
        <v>2749</v>
      </c>
      <c r="I63" s="192"/>
      <c r="J63" s="7">
        <f t="shared" si="61"/>
        <v>12</v>
      </c>
      <c r="K63" s="40">
        <f t="shared" si="65"/>
        <v>39173</v>
      </c>
      <c r="L63" s="381">
        <f t="shared" si="62"/>
        <v>39538</v>
      </c>
    </row>
    <row r="64" spans="1:13" ht="15">
      <c r="A64" s="36"/>
      <c r="B64" s="36"/>
      <c r="C64" s="37"/>
      <c r="D64" s="38"/>
      <c r="E64" s="39">
        <f t="shared" ref="E64" si="66">IF(F64="",0,H63)</f>
        <v>2749</v>
      </c>
      <c r="F64" s="36" t="str">
        <f t="shared" si="63"/>
        <v>Apr-2007 - Mar-2008 ( 12 M )</v>
      </c>
      <c r="G64" s="39">
        <f>IF(J63=0,0,ROUND(E64*J63/12*8/100,0))</f>
        <v>220</v>
      </c>
      <c r="H64" s="39">
        <f t="shared" si="64"/>
        <v>2969</v>
      </c>
      <c r="I64" s="385"/>
      <c r="J64" s="7">
        <f t="shared" si="61"/>
        <v>12</v>
      </c>
      <c r="K64" s="40">
        <f t="shared" si="65"/>
        <v>39539</v>
      </c>
      <c r="L64" s="381">
        <f t="shared" si="62"/>
        <v>39903</v>
      </c>
    </row>
    <row r="65" spans="1:13" ht="15">
      <c r="A65" s="36"/>
      <c r="B65" s="36"/>
      <c r="C65" s="37"/>
      <c r="D65" s="38"/>
      <c r="E65" s="39">
        <f t="shared" ref="E65:E71" si="67">IF(F65="",0,H64)</f>
        <v>2969</v>
      </c>
      <c r="F65" s="36" t="str">
        <f t="shared" ref="F65:F71" si="68">IF(K64&lt;&gt;"",TEXT(K64,"MMM-YYYY") &amp; " - " &amp;TEXT(L64,"MMM-YYYY")&amp;" ( "&amp;J64&amp;" M )",K64)</f>
        <v>Apr-2008 - Mar-2009 ( 12 M )</v>
      </c>
      <c r="G65" s="39">
        <f t="shared" ref="G65:G71" si="69">IF(J64=0,0,ROUND(E65*J64/12*8/100,0))</f>
        <v>238</v>
      </c>
      <c r="H65" s="39">
        <f t="shared" ref="H65:H71" si="70">E65+G65</f>
        <v>3207</v>
      </c>
      <c r="I65" s="385"/>
      <c r="J65" s="7">
        <f t="shared" si="61"/>
        <v>12</v>
      </c>
      <c r="K65" s="40">
        <f t="shared" si="65"/>
        <v>39904</v>
      </c>
      <c r="L65" s="381">
        <f t="shared" si="62"/>
        <v>40268</v>
      </c>
    </row>
    <row r="66" spans="1:13" ht="15">
      <c r="A66" s="36"/>
      <c r="B66" s="36"/>
      <c r="C66" s="37"/>
      <c r="D66" s="38"/>
      <c r="E66" s="39">
        <f t="shared" si="67"/>
        <v>3207</v>
      </c>
      <c r="F66" s="36" t="str">
        <f t="shared" si="68"/>
        <v>Apr-2009 - Mar-2010 ( 12 M )</v>
      </c>
      <c r="G66" s="39">
        <f t="shared" si="69"/>
        <v>257</v>
      </c>
      <c r="H66" s="39">
        <f t="shared" si="70"/>
        <v>3464</v>
      </c>
      <c r="I66" s="192"/>
      <c r="J66" s="7">
        <f t="shared" si="61"/>
        <v>12</v>
      </c>
      <c r="K66" s="40">
        <f t="shared" si="65"/>
        <v>40269</v>
      </c>
      <c r="L66" s="381">
        <f t="shared" si="62"/>
        <v>40633</v>
      </c>
    </row>
    <row r="67" spans="1:13" s="34" customFormat="1" ht="14.25" customHeight="1">
      <c r="A67" s="36"/>
      <c r="B67" s="36"/>
      <c r="C67" s="37"/>
      <c r="D67" s="38"/>
      <c r="E67" s="39">
        <f t="shared" si="67"/>
        <v>3464</v>
      </c>
      <c r="F67" s="36" t="str">
        <f t="shared" si="68"/>
        <v>Apr-2010 - Mar-2011 ( 12 M )</v>
      </c>
      <c r="G67" s="39">
        <f t="shared" si="69"/>
        <v>277</v>
      </c>
      <c r="H67" s="39">
        <f t="shared" si="70"/>
        <v>3741</v>
      </c>
      <c r="I67" s="7"/>
      <c r="J67" s="7">
        <f t="shared" si="61"/>
        <v>12</v>
      </c>
      <c r="K67" s="40">
        <f t="shared" si="65"/>
        <v>40634</v>
      </c>
      <c r="L67" s="381">
        <f t="shared" si="62"/>
        <v>40999</v>
      </c>
      <c r="M67"/>
    </row>
    <row r="68" spans="1:13" ht="15">
      <c r="A68" s="36"/>
      <c r="B68" s="36"/>
      <c r="C68" s="37"/>
      <c r="D68" s="38"/>
      <c r="E68" s="39">
        <f t="shared" si="67"/>
        <v>3741</v>
      </c>
      <c r="F68" s="36" t="str">
        <f t="shared" si="68"/>
        <v>Apr-2011 - Mar-2012 ( 12 M )</v>
      </c>
      <c r="G68" s="39">
        <f t="shared" si="69"/>
        <v>299</v>
      </c>
      <c r="H68" s="39">
        <f t="shared" si="70"/>
        <v>4040</v>
      </c>
      <c r="I68" s="192"/>
      <c r="J68" s="7">
        <f t="shared" ref="J68:J70" si="71">IF(K68&lt;&gt;"",ROUND((L68-K68)/30,0),0)</f>
        <v>12</v>
      </c>
      <c r="K68" s="40">
        <f t="shared" ref="K68:K70" si="72">IF(Bill_Dt2&gt;L67,L67+1,"")</f>
        <v>41000</v>
      </c>
      <c r="L68" s="381">
        <f t="shared" ref="L68:L70" si="73">IF(K68&lt;&gt;"",IF(Bill_Dt2&lt;DATE(YEAR(K68)+1,3,31),Bill_Dt2,DATE(YEAR(K68)+1,3,31)),"")</f>
        <v>41364</v>
      </c>
    </row>
    <row r="69" spans="1:13" ht="15">
      <c r="A69" s="36"/>
      <c r="B69" s="36"/>
      <c r="C69" s="37"/>
      <c r="D69" s="38"/>
      <c r="E69" s="39">
        <f t="shared" si="67"/>
        <v>4040</v>
      </c>
      <c r="F69" s="36" t="str">
        <f t="shared" si="68"/>
        <v>Apr-2012 - Mar-2013 ( 12 M )</v>
      </c>
      <c r="G69" s="39">
        <f t="shared" si="69"/>
        <v>323</v>
      </c>
      <c r="H69" s="39">
        <f t="shared" si="70"/>
        <v>4363</v>
      </c>
      <c r="I69" s="192"/>
      <c r="J69" s="7">
        <f t="shared" si="71"/>
        <v>12</v>
      </c>
      <c r="K69" s="40">
        <f t="shared" si="72"/>
        <v>41365</v>
      </c>
      <c r="L69" s="381">
        <f t="shared" si="73"/>
        <v>41729</v>
      </c>
    </row>
    <row r="70" spans="1:13" ht="15">
      <c r="A70" s="41"/>
      <c r="B70" s="41"/>
      <c r="C70" s="42"/>
      <c r="D70" s="43"/>
      <c r="E70" s="39">
        <f t="shared" si="67"/>
        <v>4363</v>
      </c>
      <c r="F70" s="36" t="str">
        <f t="shared" si="68"/>
        <v>Apr-2013 - Mar-2014 ( 12 M )</v>
      </c>
      <c r="G70" s="39">
        <f t="shared" si="69"/>
        <v>349</v>
      </c>
      <c r="H70" s="39">
        <f t="shared" si="70"/>
        <v>4712</v>
      </c>
      <c r="I70" s="192"/>
      <c r="J70" s="7">
        <f t="shared" si="71"/>
        <v>0</v>
      </c>
      <c r="K70" s="40" t="str">
        <f t="shared" si="72"/>
        <v/>
      </c>
      <c r="L70" s="381" t="str">
        <f t="shared" si="73"/>
        <v/>
      </c>
    </row>
    <row r="71" spans="1:13" ht="15.75" thickBot="1">
      <c r="A71" s="41"/>
      <c r="B71" s="41"/>
      <c r="C71" s="42"/>
      <c r="D71" s="43"/>
      <c r="E71" s="39">
        <f t="shared" si="67"/>
        <v>0</v>
      </c>
      <c r="F71" s="36" t="str">
        <f t="shared" si="68"/>
        <v/>
      </c>
      <c r="G71" s="39">
        <f t="shared" si="69"/>
        <v>0</v>
      </c>
      <c r="H71" s="39">
        <f t="shared" si="70"/>
        <v>0</v>
      </c>
      <c r="I71" s="192"/>
      <c r="J71" s="7">
        <f t="shared" ref="J71" si="74">IF(K71&lt;&gt;"",ROUND((L71-K71)/30,0),0)</f>
        <v>0</v>
      </c>
      <c r="K71" s="40" t="str">
        <f t="shared" ref="K71" si="75">IF(Bill_Dt2&gt;L70,L70+1,"")</f>
        <v/>
      </c>
      <c r="L71" s="381" t="str">
        <f t="shared" ref="L71" si="76">IF(K71&lt;&gt;"",IF(Bill_Dt2&lt;DATE(YEAR(K71)+1,3,31),Bill_Dt2,DATE(YEAR(K71)+1,3,31)),"")</f>
        <v/>
      </c>
    </row>
    <row r="72" spans="1:13" ht="16.5" thickTop="1" thickBot="1">
      <c r="A72" s="460" t="s">
        <v>30</v>
      </c>
      <c r="B72" s="461"/>
      <c r="C72" s="461"/>
      <c r="D72" s="461"/>
      <c r="E72" s="461"/>
      <c r="F72" s="462"/>
      <c r="G72" s="45">
        <f>SUM(G62:G71)</f>
        <v>2233</v>
      </c>
      <c r="H72" s="46"/>
      <c r="I72" s="192"/>
      <c r="K72" s="40"/>
      <c r="L72" s="381"/>
    </row>
    <row r="73" spans="1:13" ht="15.75" thickTop="1">
      <c r="I73" s="192"/>
      <c r="K73" s="40"/>
      <c r="L73" s="381"/>
    </row>
    <row r="74" spans="1:13" ht="30">
      <c r="A74" s="33" t="s">
        <v>39</v>
      </c>
      <c r="B74" s="33" t="s">
        <v>40</v>
      </c>
      <c r="C74" s="463" t="s">
        <v>41</v>
      </c>
      <c r="D74" s="464"/>
      <c r="E74" s="33" t="s">
        <v>42</v>
      </c>
      <c r="F74" s="33" t="s">
        <v>43</v>
      </c>
      <c r="G74" s="33" t="s">
        <v>44</v>
      </c>
      <c r="H74" s="33" t="s">
        <v>30</v>
      </c>
      <c r="I74" s="192"/>
      <c r="J74" s="192" t="s">
        <v>45</v>
      </c>
      <c r="K74" s="34"/>
      <c r="L74" s="34"/>
    </row>
    <row r="75" spans="1:13" ht="15">
      <c r="A75" s="35">
        <v>1</v>
      </c>
      <c r="B75" s="35">
        <v>2</v>
      </c>
      <c r="C75" s="465">
        <v>3</v>
      </c>
      <c r="D75" s="466"/>
      <c r="E75" s="35">
        <v>4</v>
      </c>
      <c r="F75" s="35">
        <v>5</v>
      </c>
      <c r="G75" s="35">
        <v>6</v>
      </c>
      <c r="H75" s="35">
        <v>7</v>
      </c>
      <c r="I75" s="192"/>
      <c r="J75" s="192"/>
      <c r="K75" s="8" t="s">
        <v>46</v>
      </c>
      <c r="L75" s="8" t="s">
        <v>47</v>
      </c>
    </row>
    <row r="76" spans="1:13" ht="15">
      <c r="A76" s="36">
        <v>6</v>
      </c>
      <c r="B76" s="36">
        <f>Data!K24</f>
        <v>5736</v>
      </c>
      <c r="C76" s="37" t="str">
        <f>Data!D24&amp;" / "</f>
        <v xml:space="preserve">3108 / </v>
      </c>
      <c r="D76" s="38">
        <f>Data!E24</f>
        <v>38929</v>
      </c>
      <c r="E76" s="39">
        <f>B76</f>
        <v>5736</v>
      </c>
      <c r="F76" s="36" t="str">
        <f>IF(K76&lt;&gt;"",TEXT(K76,"MMM-YYYY") &amp; " - " &amp;TEXT(L76,"MMM-YYYY")&amp;" ( "&amp;J76&amp;" M )",K76)</f>
        <v>Aug-2006 - Mar-2007 ( 8 M )</v>
      </c>
      <c r="G76" s="39">
        <f>IF(J76=0,0,ROUND(E76*J76/12*8/100,0))</f>
        <v>306</v>
      </c>
      <c r="H76" s="39">
        <f t="shared" ref="H76:H78" si="77">E76+G76</f>
        <v>6042</v>
      </c>
      <c r="I76" s="192"/>
      <c r="J76" s="7">
        <f t="shared" ref="J76:J78" si="78">IF(K76&lt;&gt;"",ROUND((L76-K76)/30,0),0)</f>
        <v>8</v>
      </c>
      <c r="K76" s="40">
        <f>IF(D76=0,"",DATE(YEAR(D76),MONTH(D76)+1,1))</f>
        <v>38930</v>
      </c>
      <c r="L76" s="381">
        <f t="shared" ref="L76:L78" si="79">IF(K76&lt;&gt;"",IF(Bill_Dt2&lt;DATE(YEAR(K76)+1,3,31),Bill_Dt2,DATE(YEAR(K76)+1,3,31)),"")</f>
        <v>39172</v>
      </c>
    </row>
    <row r="77" spans="1:13" s="34" customFormat="1">
      <c r="A77" s="36"/>
      <c r="B77" s="36"/>
      <c r="C77" s="37"/>
      <c r="D77" s="38"/>
      <c r="E77" s="39">
        <f>IF(F77="",0,H76)</f>
        <v>6042</v>
      </c>
      <c r="F77" s="36" t="str">
        <f>IF(K77&lt;&gt;"",TEXT(K77,"MMM-YYYY") &amp; " - " &amp;TEXT(L77,"MMM-YYYY")&amp;" ( "&amp;J77&amp;" M )",K77)</f>
        <v>Apr-2007 - Mar-2008 ( 12 M )</v>
      </c>
      <c r="G77" s="39">
        <f>IF(J77=0,0,ROUND(E77*J77/12*8/100,0))</f>
        <v>483</v>
      </c>
      <c r="H77" s="39">
        <f t="shared" si="77"/>
        <v>6525</v>
      </c>
      <c r="I77" s="7"/>
      <c r="J77" s="7">
        <f t="shared" si="78"/>
        <v>12</v>
      </c>
      <c r="K77" s="40">
        <f t="shared" ref="K77:K78" si="80">IF(Bill_Dt2&gt;L76,L76+1,"")</f>
        <v>39173</v>
      </c>
      <c r="L77" s="381">
        <f t="shared" si="79"/>
        <v>39538</v>
      </c>
      <c r="M77"/>
    </row>
    <row r="78" spans="1:13" ht="15">
      <c r="A78" s="36"/>
      <c r="B78" s="36"/>
      <c r="C78" s="37"/>
      <c r="D78" s="38"/>
      <c r="E78" s="39">
        <f t="shared" ref="E78" si="81">IF(F78="",0,H77)</f>
        <v>6525</v>
      </c>
      <c r="F78" s="36" t="str">
        <f>IF(K78&lt;&gt;"",TEXT(K78,"MMM-YYYY") &amp; " - " &amp;TEXT(L78,"MMM-YYYY")&amp;" ( "&amp;J78&amp;" M )",K78)</f>
        <v>Apr-2008 - Mar-2009 ( 12 M )</v>
      </c>
      <c r="G78" s="39">
        <f>IF(J78=0,0,ROUND(E78*J78/12*8/100,0))</f>
        <v>522</v>
      </c>
      <c r="H78" s="39">
        <f t="shared" si="77"/>
        <v>7047</v>
      </c>
      <c r="I78" s="192"/>
      <c r="J78" s="7">
        <f t="shared" si="78"/>
        <v>12</v>
      </c>
      <c r="K78" s="40">
        <f t="shared" si="80"/>
        <v>39539</v>
      </c>
      <c r="L78" s="381">
        <f t="shared" si="79"/>
        <v>39903</v>
      </c>
    </row>
    <row r="79" spans="1:13" ht="15">
      <c r="A79" s="36"/>
      <c r="B79" s="36"/>
      <c r="C79" s="37"/>
      <c r="D79" s="38"/>
      <c r="E79" s="39">
        <f t="shared" ref="E79:E84" si="82">IF(F79="",0,H78)</f>
        <v>7047</v>
      </c>
      <c r="F79" s="36" t="str">
        <f t="shared" ref="F79:F84" si="83">IF(K79&lt;&gt;"",TEXT(K79,"MMM-YYYY") &amp; " - " &amp;TEXT(L79,"MMM-YYYY")&amp;" ( "&amp;J79&amp;" M )",K79)</f>
        <v>Apr-2009 - Mar-2010 ( 12 M )</v>
      </c>
      <c r="G79" s="39">
        <f t="shared" ref="G79:G84" si="84">IF(J79=0,0,ROUND(E79*J79/12*8/100,0))</f>
        <v>564</v>
      </c>
      <c r="H79" s="39">
        <f t="shared" ref="H79:H84" si="85">E79+G79</f>
        <v>7611</v>
      </c>
      <c r="I79" s="421"/>
      <c r="J79" s="7">
        <f t="shared" ref="J79:J84" si="86">IF(K79&lt;&gt;"",ROUND((L79-K79)/30,0),0)</f>
        <v>12</v>
      </c>
      <c r="K79" s="40">
        <f t="shared" ref="K79:K84" si="87">IF(Bill_Dt2&gt;L78,L78+1,"")</f>
        <v>39904</v>
      </c>
      <c r="L79" s="381">
        <f t="shared" ref="L79:L84" si="88">IF(K79&lt;&gt;"",IF(Bill_Dt2&lt;DATE(YEAR(K79)+1,3,31),Bill_Dt2,DATE(YEAR(K79)+1,3,31)),"")</f>
        <v>40268</v>
      </c>
    </row>
    <row r="80" spans="1:13" ht="15">
      <c r="A80" s="36"/>
      <c r="B80" s="36"/>
      <c r="C80" s="37"/>
      <c r="D80" s="38"/>
      <c r="E80" s="39">
        <f t="shared" si="82"/>
        <v>7611</v>
      </c>
      <c r="F80" s="36" t="str">
        <f t="shared" si="83"/>
        <v>Apr-2010 - Mar-2011 ( 12 M )</v>
      </c>
      <c r="G80" s="39">
        <f t="shared" si="84"/>
        <v>609</v>
      </c>
      <c r="H80" s="39">
        <f t="shared" si="85"/>
        <v>8220</v>
      </c>
      <c r="I80" s="421"/>
      <c r="J80" s="7">
        <f t="shared" si="86"/>
        <v>12</v>
      </c>
      <c r="K80" s="40">
        <f t="shared" si="87"/>
        <v>40269</v>
      </c>
      <c r="L80" s="381">
        <f t="shared" si="88"/>
        <v>40633</v>
      </c>
    </row>
    <row r="81" spans="1:13" ht="15">
      <c r="A81" s="36"/>
      <c r="B81" s="36"/>
      <c r="C81" s="37"/>
      <c r="D81" s="38"/>
      <c r="E81" s="39">
        <f t="shared" si="82"/>
        <v>8220</v>
      </c>
      <c r="F81" s="36" t="str">
        <f t="shared" si="83"/>
        <v>Apr-2011 - Mar-2012 ( 12 M )</v>
      </c>
      <c r="G81" s="39">
        <f t="shared" si="84"/>
        <v>658</v>
      </c>
      <c r="H81" s="39">
        <f t="shared" si="85"/>
        <v>8878</v>
      </c>
      <c r="I81" s="421"/>
      <c r="J81" s="7">
        <f t="shared" si="86"/>
        <v>12</v>
      </c>
      <c r="K81" s="40">
        <f t="shared" si="87"/>
        <v>40634</v>
      </c>
      <c r="L81" s="381">
        <f t="shared" si="88"/>
        <v>40999</v>
      </c>
    </row>
    <row r="82" spans="1:13" ht="15">
      <c r="A82" s="36"/>
      <c r="B82" s="36"/>
      <c r="C82" s="37"/>
      <c r="D82" s="38"/>
      <c r="E82" s="39">
        <f t="shared" si="82"/>
        <v>8878</v>
      </c>
      <c r="F82" s="36" t="str">
        <f t="shared" si="83"/>
        <v>Apr-2012 - Mar-2013 ( 12 M )</v>
      </c>
      <c r="G82" s="39">
        <f t="shared" si="84"/>
        <v>710</v>
      </c>
      <c r="H82" s="39">
        <f t="shared" si="85"/>
        <v>9588</v>
      </c>
      <c r="I82" s="192"/>
      <c r="J82" s="7">
        <f t="shared" si="86"/>
        <v>12</v>
      </c>
      <c r="K82" s="40">
        <f t="shared" si="87"/>
        <v>41000</v>
      </c>
      <c r="L82" s="381">
        <f t="shared" si="88"/>
        <v>41364</v>
      </c>
    </row>
    <row r="83" spans="1:13" ht="15">
      <c r="A83" s="36"/>
      <c r="B83" s="36"/>
      <c r="C83" s="37"/>
      <c r="D83" s="38"/>
      <c r="E83" s="39">
        <f t="shared" si="82"/>
        <v>9588</v>
      </c>
      <c r="F83" s="36" t="str">
        <f t="shared" si="83"/>
        <v>Apr-2013 - Mar-2014 ( 12 M )</v>
      </c>
      <c r="G83" s="39">
        <f t="shared" si="84"/>
        <v>767</v>
      </c>
      <c r="H83" s="39">
        <f t="shared" si="85"/>
        <v>10355</v>
      </c>
      <c r="I83" s="192"/>
      <c r="J83" s="7">
        <f t="shared" si="86"/>
        <v>12</v>
      </c>
      <c r="K83" s="40">
        <f t="shared" si="87"/>
        <v>41365</v>
      </c>
      <c r="L83" s="381">
        <f t="shared" si="88"/>
        <v>41729</v>
      </c>
    </row>
    <row r="84" spans="1:13" ht="15.75" thickBot="1">
      <c r="A84" s="41"/>
      <c r="B84" s="41"/>
      <c r="C84" s="42"/>
      <c r="D84" s="43"/>
      <c r="E84" s="39">
        <f t="shared" si="82"/>
        <v>0</v>
      </c>
      <c r="F84" s="36" t="str">
        <f t="shared" si="83"/>
        <v/>
      </c>
      <c r="G84" s="39">
        <f t="shared" si="84"/>
        <v>0</v>
      </c>
      <c r="H84" s="39">
        <f t="shared" si="85"/>
        <v>0</v>
      </c>
      <c r="I84" s="192"/>
      <c r="J84" s="7">
        <f t="shared" si="86"/>
        <v>0</v>
      </c>
      <c r="K84" s="40" t="str">
        <f t="shared" si="87"/>
        <v/>
      </c>
      <c r="L84" s="381" t="str">
        <f t="shared" si="88"/>
        <v/>
      </c>
    </row>
    <row r="85" spans="1:13" ht="16.5" thickTop="1" thickBot="1">
      <c r="A85" s="460" t="s">
        <v>30</v>
      </c>
      <c r="B85" s="461"/>
      <c r="C85" s="461"/>
      <c r="D85" s="461"/>
      <c r="E85" s="461"/>
      <c r="F85" s="462"/>
      <c r="G85" s="45">
        <f>SUM(G76:G84)</f>
        <v>4619</v>
      </c>
      <c r="H85" s="46"/>
      <c r="I85" s="192"/>
      <c r="J85" s="7">
        <f t="shared" ref="J85" si="89">IF(K85&lt;&gt;"",ROUND((L85-K85)/30,0),0)</f>
        <v>0</v>
      </c>
      <c r="K85" s="40" t="str">
        <f t="shared" ref="K85" si="90">IF(Bill_Dt2&gt;L84,L84+1,"")</f>
        <v/>
      </c>
      <c r="L85" s="381" t="str">
        <f t="shared" ref="L85" si="91">IF(K85&lt;&gt;"",IF(Bill_Dt2&lt;DATE(YEAR(K85)+1,3,31),Bill_Dt2,DATE(YEAR(K85)+1,3,31)),"")</f>
        <v/>
      </c>
    </row>
    <row r="86" spans="1:13" ht="15.75" thickTop="1">
      <c r="I86" s="192"/>
      <c r="K86" s="40"/>
      <c r="L86" s="381"/>
    </row>
    <row r="87" spans="1:13" s="34" customFormat="1" ht="30">
      <c r="A87" s="33" t="s">
        <v>39</v>
      </c>
      <c r="B87" s="33" t="s">
        <v>40</v>
      </c>
      <c r="C87" s="463" t="s">
        <v>41</v>
      </c>
      <c r="D87" s="464"/>
      <c r="E87" s="33" t="s">
        <v>42</v>
      </c>
      <c r="F87" s="33" t="s">
        <v>43</v>
      </c>
      <c r="G87" s="33" t="s">
        <v>44</v>
      </c>
      <c r="H87" s="33" t="s">
        <v>30</v>
      </c>
      <c r="I87" s="192"/>
      <c r="J87" s="192" t="s">
        <v>45</v>
      </c>
      <c r="M87"/>
    </row>
    <row r="88" spans="1:13" ht="15">
      <c r="A88" s="35">
        <v>1</v>
      </c>
      <c r="B88" s="35">
        <v>2</v>
      </c>
      <c r="C88" s="465">
        <v>3</v>
      </c>
      <c r="D88" s="466"/>
      <c r="E88" s="35">
        <v>4</v>
      </c>
      <c r="F88" s="35">
        <v>5</v>
      </c>
      <c r="G88" s="35">
        <v>6</v>
      </c>
      <c r="H88" s="35">
        <v>7</v>
      </c>
      <c r="I88" s="192"/>
      <c r="J88" s="192"/>
      <c r="K88" s="8" t="s">
        <v>46</v>
      </c>
      <c r="L88" s="8" t="s">
        <v>47</v>
      </c>
    </row>
    <row r="89" spans="1:13" ht="15">
      <c r="A89" s="36">
        <v>7</v>
      </c>
      <c r="B89" s="36">
        <f>Data!K25</f>
        <v>6043</v>
      </c>
      <c r="C89" s="37" t="str">
        <f>Data!D25&amp;" / "</f>
        <v xml:space="preserve">8360 / </v>
      </c>
      <c r="D89" s="38">
        <f>Data!E25</f>
        <v>38741</v>
      </c>
      <c r="E89" s="39">
        <f>B89</f>
        <v>6043</v>
      </c>
      <c r="F89" s="36" t="str">
        <f>IF(K89&lt;&gt;"",TEXT(K89,"MMM-YYYY") &amp; " - " &amp;TEXT(L89,"MMM-YYYY")&amp;" ( "&amp;J89&amp;" M )",K89)</f>
        <v>Feb-2006 - Mar-2007 ( 14 M )</v>
      </c>
      <c r="G89" s="39">
        <f>IF(J89=0,0,ROUND(E89*J89/12*8/100,0))</f>
        <v>564</v>
      </c>
      <c r="H89" s="39">
        <f t="shared" ref="H89:H91" si="92">E89+G89</f>
        <v>6607</v>
      </c>
      <c r="I89" s="192"/>
      <c r="J89" s="7">
        <f t="shared" ref="J89:J91" si="93">IF(K89&lt;&gt;"",ROUND((L89-K89)/30,0),0)</f>
        <v>14</v>
      </c>
      <c r="K89" s="40">
        <f>IF(D89=0,"",DATE(YEAR(D89),MONTH(D89)+1,1))</f>
        <v>38749</v>
      </c>
      <c r="L89" s="381">
        <f t="shared" ref="L89:L91" si="94">IF(K89&lt;&gt;"",IF(Bill_Dt2&lt;DATE(YEAR(K89)+1,3,31),Bill_Dt2,DATE(YEAR(K89)+1,3,31)),"")</f>
        <v>39172</v>
      </c>
    </row>
    <row r="90" spans="1:13">
      <c r="A90" s="36"/>
      <c r="B90" s="36"/>
      <c r="C90" s="37"/>
      <c r="D90" s="38"/>
      <c r="E90" s="39">
        <f>IF(F90="",0,H89)</f>
        <v>6607</v>
      </c>
      <c r="F90" s="36" t="str">
        <f>IF(K90&lt;&gt;"",TEXT(K90,"MMM-YYYY") &amp; " - " &amp;TEXT(L90,"MMM-YYYY")&amp;" ( "&amp;J90&amp;" M )",K90)</f>
        <v>Apr-2007 - Mar-2008 ( 12 M )</v>
      </c>
      <c r="G90" s="39">
        <f>IF(J90=0,0,ROUND(E90*J90/12*8/100,0))</f>
        <v>529</v>
      </c>
      <c r="H90" s="39">
        <f t="shared" si="92"/>
        <v>7136</v>
      </c>
      <c r="J90" s="7">
        <f t="shared" si="93"/>
        <v>12</v>
      </c>
      <c r="K90" s="40">
        <f t="shared" ref="K90:K91" si="95">IF(Bill_Dt2&gt;L89,L89+1,"")</f>
        <v>39173</v>
      </c>
      <c r="L90" s="381">
        <f t="shared" si="94"/>
        <v>39538</v>
      </c>
    </row>
    <row r="91" spans="1:13" ht="15">
      <c r="A91" s="36"/>
      <c r="B91" s="36"/>
      <c r="C91" s="37"/>
      <c r="D91" s="38"/>
      <c r="E91" s="39">
        <f t="shared" ref="E91" si="96">IF(F91="",0,H90)</f>
        <v>7136</v>
      </c>
      <c r="F91" s="36" t="str">
        <f>IF(K91&lt;&gt;"",TEXT(K91,"MMM-YYYY") &amp; " - " &amp;TEXT(L91,"MMM-YYYY")&amp;" ( "&amp;J91&amp;" M )",K91)</f>
        <v>Apr-2008 - Mar-2009 ( 12 M )</v>
      </c>
      <c r="G91" s="39">
        <f>IF(J91=0,0,ROUND(E91*J91/12*8/100,0))</f>
        <v>571</v>
      </c>
      <c r="H91" s="39">
        <f t="shared" si="92"/>
        <v>7707</v>
      </c>
      <c r="I91" s="192"/>
      <c r="J91" s="7">
        <f t="shared" si="93"/>
        <v>12</v>
      </c>
      <c r="K91" s="40">
        <f t="shared" si="95"/>
        <v>39539</v>
      </c>
      <c r="L91" s="381">
        <f t="shared" si="94"/>
        <v>39903</v>
      </c>
    </row>
    <row r="92" spans="1:13" ht="15">
      <c r="A92" s="36"/>
      <c r="B92" s="36"/>
      <c r="C92" s="37"/>
      <c r="D92" s="38"/>
      <c r="E92" s="39">
        <f t="shared" ref="E92:E97" si="97">IF(F92="",0,H91)</f>
        <v>7707</v>
      </c>
      <c r="F92" s="36" t="str">
        <f t="shared" ref="F92:F97" si="98">IF(K92&lt;&gt;"",TEXT(K92,"MMM-YYYY") &amp; " - " &amp;TEXT(L92,"MMM-YYYY")&amp;" ( "&amp;J92&amp;" M )",K92)</f>
        <v>Apr-2009 - Mar-2010 ( 12 M )</v>
      </c>
      <c r="G92" s="39">
        <f t="shared" ref="G92:G97" si="99">IF(J92=0,0,ROUND(E92*J92/12*8/100,0))</f>
        <v>617</v>
      </c>
      <c r="H92" s="39">
        <f t="shared" ref="H92:H97" si="100">E92+G92</f>
        <v>8324</v>
      </c>
      <c r="I92" s="421"/>
      <c r="J92" s="7">
        <f t="shared" ref="J92:J97" si="101">IF(K92&lt;&gt;"",ROUND((L92-K92)/30,0),0)</f>
        <v>12</v>
      </c>
      <c r="K92" s="40">
        <f t="shared" ref="K92:K97" si="102">IF(Bill_Dt2&gt;L91,L91+1,"")</f>
        <v>39904</v>
      </c>
      <c r="L92" s="381">
        <f t="shared" ref="L92:L97" si="103">IF(K92&lt;&gt;"",IF(Bill_Dt2&lt;DATE(YEAR(K92)+1,3,31),Bill_Dt2,DATE(YEAR(K92)+1,3,31)),"")</f>
        <v>40268</v>
      </c>
    </row>
    <row r="93" spans="1:13" ht="15">
      <c r="A93" s="36"/>
      <c r="B93" s="36"/>
      <c r="C93" s="37"/>
      <c r="D93" s="38"/>
      <c r="E93" s="39">
        <f t="shared" si="97"/>
        <v>8324</v>
      </c>
      <c r="F93" s="36" t="str">
        <f t="shared" si="98"/>
        <v>Apr-2010 - Mar-2011 ( 12 M )</v>
      </c>
      <c r="G93" s="39">
        <f t="shared" si="99"/>
        <v>666</v>
      </c>
      <c r="H93" s="39">
        <f t="shared" si="100"/>
        <v>8990</v>
      </c>
      <c r="I93" s="421"/>
      <c r="J93" s="7">
        <f t="shared" si="101"/>
        <v>12</v>
      </c>
      <c r="K93" s="40">
        <f t="shared" si="102"/>
        <v>40269</v>
      </c>
      <c r="L93" s="381">
        <f t="shared" si="103"/>
        <v>40633</v>
      </c>
    </row>
    <row r="94" spans="1:13" ht="15">
      <c r="A94" s="36"/>
      <c r="B94" s="36"/>
      <c r="C94" s="37"/>
      <c r="D94" s="38"/>
      <c r="E94" s="39">
        <f t="shared" si="97"/>
        <v>8990</v>
      </c>
      <c r="F94" s="36" t="str">
        <f t="shared" si="98"/>
        <v>Apr-2011 - Mar-2012 ( 12 M )</v>
      </c>
      <c r="G94" s="39">
        <f t="shared" si="99"/>
        <v>719</v>
      </c>
      <c r="H94" s="39">
        <f t="shared" si="100"/>
        <v>9709</v>
      </c>
      <c r="I94" s="421"/>
      <c r="J94" s="7">
        <f t="shared" si="101"/>
        <v>12</v>
      </c>
      <c r="K94" s="40">
        <f t="shared" si="102"/>
        <v>40634</v>
      </c>
      <c r="L94" s="381">
        <f t="shared" si="103"/>
        <v>40999</v>
      </c>
    </row>
    <row r="95" spans="1:13" ht="15">
      <c r="A95" s="36"/>
      <c r="B95" s="36"/>
      <c r="C95" s="37"/>
      <c r="D95" s="38"/>
      <c r="E95" s="39">
        <f t="shared" si="97"/>
        <v>9709</v>
      </c>
      <c r="F95" s="36" t="str">
        <f t="shared" si="98"/>
        <v>Apr-2012 - Mar-2013 ( 12 M )</v>
      </c>
      <c r="G95" s="39">
        <f t="shared" si="99"/>
        <v>777</v>
      </c>
      <c r="H95" s="39">
        <f t="shared" si="100"/>
        <v>10486</v>
      </c>
      <c r="I95" s="421"/>
      <c r="J95" s="7">
        <f t="shared" si="101"/>
        <v>12</v>
      </c>
      <c r="K95" s="40">
        <f t="shared" si="102"/>
        <v>41000</v>
      </c>
      <c r="L95" s="381">
        <f t="shared" si="103"/>
        <v>41364</v>
      </c>
    </row>
    <row r="96" spans="1:13" ht="15">
      <c r="A96" s="36"/>
      <c r="B96" s="36"/>
      <c r="C96" s="37"/>
      <c r="D96" s="38"/>
      <c r="E96" s="39">
        <f t="shared" si="97"/>
        <v>10486</v>
      </c>
      <c r="F96" s="36" t="str">
        <f t="shared" si="98"/>
        <v>Apr-2013 - Mar-2014 ( 12 M )</v>
      </c>
      <c r="G96" s="39">
        <f t="shared" si="99"/>
        <v>839</v>
      </c>
      <c r="H96" s="39">
        <f t="shared" si="100"/>
        <v>11325</v>
      </c>
      <c r="I96" s="421"/>
      <c r="J96" s="7">
        <f t="shared" si="101"/>
        <v>12</v>
      </c>
      <c r="K96" s="40">
        <f t="shared" si="102"/>
        <v>41365</v>
      </c>
      <c r="L96" s="381">
        <f t="shared" si="103"/>
        <v>41729</v>
      </c>
    </row>
    <row r="97" spans="1:13" s="34" customFormat="1" ht="15.75" thickBot="1">
      <c r="A97" s="41"/>
      <c r="B97" s="41"/>
      <c r="C97" s="42"/>
      <c r="D97" s="43"/>
      <c r="E97" s="39">
        <f t="shared" si="97"/>
        <v>0</v>
      </c>
      <c r="F97" s="36" t="str">
        <f t="shared" si="98"/>
        <v/>
      </c>
      <c r="G97" s="39">
        <f t="shared" si="99"/>
        <v>0</v>
      </c>
      <c r="H97" s="39">
        <f t="shared" si="100"/>
        <v>0</v>
      </c>
      <c r="I97" s="421"/>
      <c r="J97" s="7">
        <f t="shared" si="101"/>
        <v>0</v>
      </c>
      <c r="K97" s="40" t="str">
        <f t="shared" si="102"/>
        <v/>
      </c>
      <c r="L97" s="381" t="str">
        <f t="shared" si="103"/>
        <v/>
      </c>
      <c r="M97"/>
    </row>
    <row r="98" spans="1:13" ht="16.5" thickTop="1" thickBot="1">
      <c r="A98" s="460" t="s">
        <v>30</v>
      </c>
      <c r="B98" s="461"/>
      <c r="C98" s="461"/>
      <c r="D98" s="461"/>
      <c r="E98" s="461"/>
      <c r="F98" s="462"/>
      <c r="G98" s="45">
        <f>SUM(G89:G97)</f>
        <v>5282</v>
      </c>
      <c r="H98" s="46"/>
      <c r="I98" s="192"/>
      <c r="J98" s="7">
        <f t="shared" ref="J98" si="104">IF(K98&lt;&gt;"",ROUND((L98-K98)/30,0),0)</f>
        <v>0</v>
      </c>
      <c r="K98" s="40" t="str">
        <f t="shared" ref="K98" si="105">IF(Bill_Dt2&gt;L97,L97+1,"")</f>
        <v/>
      </c>
      <c r="L98" s="381" t="str">
        <f t="shared" ref="L98" si="106">IF(K98&lt;&gt;"",IF(Bill_Dt2&lt;DATE(YEAR(K98)+1,3,31),Bill_Dt2,DATE(YEAR(K98)+1,3,31)),"")</f>
        <v/>
      </c>
    </row>
    <row r="99" spans="1:13" ht="15.75" thickTop="1">
      <c r="I99" s="192"/>
      <c r="J99" s="192"/>
    </row>
    <row r="100" spans="1:13" ht="30">
      <c r="A100" s="33" t="s">
        <v>39</v>
      </c>
      <c r="B100" s="33" t="s">
        <v>40</v>
      </c>
      <c r="C100" s="463" t="s">
        <v>41</v>
      </c>
      <c r="D100" s="464"/>
      <c r="E100" s="33" t="s">
        <v>42</v>
      </c>
      <c r="F100" s="33" t="s">
        <v>43</v>
      </c>
      <c r="G100" s="33" t="s">
        <v>44</v>
      </c>
      <c r="H100" s="33" t="s">
        <v>30</v>
      </c>
      <c r="I100" s="192"/>
      <c r="J100" s="192" t="s">
        <v>45</v>
      </c>
      <c r="K100" s="34"/>
      <c r="L100" s="34"/>
    </row>
    <row r="101" spans="1:13" ht="15">
      <c r="A101" s="35">
        <v>1</v>
      </c>
      <c r="B101" s="35">
        <v>2</v>
      </c>
      <c r="C101" s="465">
        <v>3</v>
      </c>
      <c r="D101" s="466"/>
      <c r="E101" s="35">
        <v>4</v>
      </c>
      <c r="F101" s="35">
        <v>5</v>
      </c>
      <c r="G101" s="35">
        <v>6</v>
      </c>
      <c r="H101" s="35">
        <v>7</v>
      </c>
      <c r="I101" s="192"/>
      <c r="J101" s="192"/>
      <c r="K101" s="8" t="s">
        <v>46</v>
      </c>
      <c r="L101" s="8" t="s">
        <v>47</v>
      </c>
    </row>
    <row r="102" spans="1:13" ht="15">
      <c r="A102" s="36">
        <v>8</v>
      </c>
      <c r="B102" s="36">
        <f>Data!K26</f>
        <v>2988</v>
      </c>
      <c r="C102" s="37" t="str">
        <f>Data!D26&amp;" / "</f>
        <v xml:space="preserve">1602 / </v>
      </c>
      <c r="D102" s="38">
        <f>Data!E26</f>
        <v>38881</v>
      </c>
      <c r="E102" s="39">
        <f>B102</f>
        <v>2988</v>
      </c>
      <c r="F102" s="36" t="str">
        <f>IF(K102&lt;&gt;"",TEXT(K102,"MMM-YYYY") &amp; " - " &amp;TEXT(L102,"MMM-YYYY")&amp;" ( "&amp;J102&amp;" M )",K102)</f>
        <v>Jul-2006 - Mar-2007 ( 9 M )</v>
      </c>
      <c r="G102" s="39">
        <f>IF(J102=0,0,ROUND(E102*J102/12*8/100,0))</f>
        <v>179</v>
      </c>
      <c r="H102" s="39">
        <f t="shared" ref="H102:H103" si="107">E102+G102</f>
        <v>3167</v>
      </c>
      <c r="I102" s="192"/>
      <c r="J102" s="7">
        <f t="shared" ref="J102:J103" si="108">IF(K102&lt;&gt;"",ROUND((L102-K102)/30,0),0)</f>
        <v>9</v>
      </c>
      <c r="K102" s="40">
        <f>IF(D102=0,"",DATE(YEAR(D102),MONTH(D102)+1,1))</f>
        <v>38899</v>
      </c>
      <c r="L102" s="381">
        <f t="shared" ref="L102:L103" si="109">IF(K102&lt;&gt;"",IF(Bill_Dt2&lt;DATE(YEAR(K102)+1,3,31),Bill_Dt2,DATE(YEAR(K102)+1,3,31)),"")</f>
        <v>39172</v>
      </c>
    </row>
    <row r="103" spans="1:13">
      <c r="A103" s="36"/>
      <c r="B103" s="36"/>
      <c r="C103" s="37"/>
      <c r="D103" s="38"/>
      <c r="E103" s="39">
        <f>IF(F103="",0,H102)</f>
        <v>3167</v>
      </c>
      <c r="F103" s="36" t="str">
        <f t="shared" ref="F103:F110" si="110">IF(K103&lt;&gt;"",TEXT(K103,"MMM-YYYY") &amp; " - " &amp;TEXT(L103,"MMM-YYYY")&amp;" ( "&amp;J103&amp;" M )",K103)</f>
        <v>Apr-2007 - Mar-2008 ( 12 M )</v>
      </c>
      <c r="G103" s="39">
        <f>IF(J103=0,0,ROUND(E103*J103/12*8/100,0))</f>
        <v>253</v>
      </c>
      <c r="H103" s="39">
        <f t="shared" si="107"/>
        <v>3420</v>
      </c>
      <c r="J103" s="7">
        <f t="shared" si="108"/>
        <v>12</v>
      </c>
      <c r="K103" s="40">
        <f t="shared" ref="K103" si="111">IF(Bill_Dt2&gt;L102,L102+1,"")</f>
        <v>39173</v>
      </c>
      <c r="L103" s="381">
        <f t="shared" si="109"/>
        <v>39538</v>
      </c>
    </row>
    <row r="104" spans="1:13">
      <c r="A104" s="36"/>
      <c r="B104" s="36"/>
      <c r="C104" s="37"/>
      <c r="D104" s="38"/>
      <c r="E104" s="39">
        <f t="shared" ref="E104:E110" si="112">IF(F104="",0,H103)</f>
        <v>3420</v>
      </c>
      <c r="F104" s="36" t="str">
        <f t="shared" si="110"/>
        <v>Apr-2008 - Mar-2009 ( 12 M )</v>
      </c>
      <c r="G104" s="39">
        <f t="shared" ref="G104:G110" si="113">IF(J104=0,0,ROUND(E104*J104/12*8/100,0))</f>
        <v>274</v>
      </c>
      <c r="H104" s="39">
        <f t="shared" ref="H104:H110" si="114">E104+G104</f>
        <v>3694</v>
      </c>
      <c r="J104" s="7">
        <f t="shared" ref="J104:J110" si="115">IF(K104&lt;&gt;"",ROUND((L104-K104)/30,0),0)</f>
        <v>12</v>
      </c>
      <c r="K104" s="40">
        <f t="shared" ref="K104:K110" si="116">IF(Bill_Dt2&gt;L103,L103+1,"")</f>
        <v>39539</v>
      </c>
      <c r="L104" s="381">
        <f t="shared" ref="L104:L110" si="117">IF(K104&lt;&gt;"",IF(Bill_Dt2&lt;DATE(YEAR(K104)+1,3,31),Bill_Dt2,DATE(YEAR(K104)+1,3,31)),"")</f>
        <v>39903</v>
      </c>
    </row>
    <row r="105" spans="1:13">
      <c r="A105" s="36"/>
      <c r="B105" s="36"/>
      <c r="C105" s="37"/>
      <c r="D105" s="38"/>
      <c r="E105" s="39">
        <f t="shared" si="112"/>
        <v>3694</v>
      </c>
      <c r="F105" s="36" t="str">
        <f t="shared" si="110"/>
        <v>Apr-2009 - Mar-2010 ( 12 M )</v>
      </c>
      <c r="G105" s="39">
        <f t="shared" si="113"/>
        <v>296</v>
      </c>
      <c r="H105" s="39">
        <f t="shared" si="114"/>
        <v>3990</v>
      </c>
      <c r="J105" s="7">
        <f t="shared" si="115"/>
        <v>12</v>
      </c>
      <c r="K105" s="40">
        <f t="shared" si="116"/>
        <v>39904</v>
      </c>
      <c r="L105" s="381">
        <f t="shared" si="117"/>
        <v>40268</v>
      </c>
    </row>
    <row r="106" spans="1:13">
      <c r="A106" s="36"/>
      <c r="B106" s="36"/>
      <c r="C106" s="37"/>
      <c r="D106" s="38"/>
      <c r="E106" s="39">
        <f t="shared" si="112"/>
        <v>3990</v>
      </c>
      <c r="F106" s="36" t="str">
        <f t="shared" si="110"/>
        <v>Apr-2010 - Mar-2011 ( 12 M )</v>
      </c>
      <c r="G106" s="39">
        <f t="shared" si="113"/>
        <v>319</v>
      </c>
      <c r="H106" s="39">
        <f t="shared" si="114"/>
        <v>4309</v>
      </c>
      <c r="J106" s="7">
        <f t="shared" si="115"/>
        <v>12</v>
      </c>
      <c r="K106" s="40">
        <f t="shared" si="116"/>
        <v>40269</v>
      </c>
      <c r="L106" s="381">
        <f t="shared" si="117"/>
        <v>40633</v>
      </c>
    </row>
    <row r="107" spans="1:13" s="34" customFormat="1">
      <c r="A107" s="36"/>
      <c r="B107" s="36"/>
      <c r="C107" s="37"/>
      <c r="D107" s="38"/>
      <c r="E107" s="39">
        <f t="shared" si="112"/>
        <v>4309</v>
      </c>
      <c r="F107" s="36" t="str">
        <f t="shared" si="110"/>
        <v>Apr-2011 - Mar-2012 ( 12 M )</v>
      </c>
      <c r="G107" s="39">
        <f t="shared" si="113"/>
        <v>345</v>
      </c>
      <c r="H107" s="39">
        <f t="shared" si="114"/>
        <v>4654</v>
      </c>
      <c r="I107" s="7"/>
      <c r="J107" s="7">
        <f t="shared" si="115"/>
        <v>12</v>
      </c>
      <c r="K107" s="40">
        <f t="shared" si="116"/>
        <v>40634</v>
      </c>
      <c r="L107" s="381">
        <f t="shared" si="117"/>
        <v>40999</v>
      </c>
      <c r="M107"/>
    </row>
    <row r="108" spans="1:13">
      <c r="A108" s="36"/>
      <c r="B108" s="36"/>
      <c r="C108" s="37"/>
      <c r="D108" s="38"/>
      <c r="E108" s="39">
        <f t="shared" si="112"/>
        <v>4654</v>
      </c>
      <c r="F108" s="36" t="str">
        <f t="shared" si="110"/>
        <v>Apr-2012 - Mar-2013 ( 12 M )</v>
      </c>
      <c r="G108" s="39">
        <f t="shared" si="113"/>
        <v>372</v>
      </c>
      <c r="H108" s="39">
        <f t="shared" si="114"/>
        <v>5026</v>
      </c>
      <c r="J108" s="7">
        <f t="shared" si="115"/>
        <v>12</v>
      </c>
      <c r="K108" s="40">
        <f t="shared" si="116"/>
        <v>41000</v>
      </c>
      <c r="L108" s="381">
        <f t="shared" si="117"/>
        <v>41364</v>
      </c>
    </row>
    <row r="109" spans="1:13">
      <c r="A109" s="36"/>
      <c r="B109" s="36"/>
      <c r="C109" s="37"/>
      <c r="D109" s="38"/>
      <c r="E109" s="39">
        <f t="shared" si="112"/>
        <v>5026</v>
      </c>
      <c r="F109" s="36" t="str">
        <f t="shared" si="110"/>
        <v>Apr-2013 - Mar-2014 ( 12 M )</v>
      </c>
      <c r="G109" s="39">
        <f t="shared" si="113"/>
        <v>402</v>
      </c>
      <c r="H109" s="39">
        <f t="shared" si="114"/>
        <v>5428</v>
      </c>
      <c r="J109" s="7">
        <f t="shared" si="115"/>
        <v>12</v>
      </c>
      <c r="K109" s="40">
        <f t="shared" si="116"/>
        <v>41365</v>
      </c>
      <c r="L109" s="381">
        <f t="shared" si="117"/>
        <v>41729</v>
      </c>
    </row>
    <row r="110" spans="1:13" ht="13.5" thickBot="1">
      <c r="A110" s="41"/>
      <c r="B110" s="41"/>
      <c r="C110" s="42"/>
      <c r="D110" s="43"/>
      <c r="E110" s="39">
        <f t="shared" si="112"/>
        <v>0</v>
      </c>
      <c r="F110" s="36" t="str">
        <f t="shared" si="110"/>
        <v/>
      </c>
      <c r="G110" s="39">
        <f t="shared" si="113"/>
        <v>0</v>
      </c>
      <c r="H110" s="39">
        <f t="shared" si="114"/>
        <v>0</v>
      </c>
      <c r="J110" s="7">
        <f t="shared" si="115"/>
        <v>0</v>
      </c>
      <c r="K110" s="40" t="str">
        <f t="shared" si="116"/>
        <v/>
      </c>
      <c r="L110" s="381" t="str">
        <f t="shared" si="117"/>
        <v/>
      </c>
    </row>
    <row r="111" spans="1:13" ht="16.5" thickTop="1" thickBot="1">
      <c r="A111" s="460" t="s">
        <v>30</v>
      </c>
      <c r="B111" s="461"/>
      <c r="C111" s="461"/>
      <c r="D111" s="461"/>
      <c r="E111" s="461"/>
      <c r="F111" s="462"/>
      <c r="G111" s="45">
        <f>SUM(G102:G110)</f>
        <v>2440</v>
      </c>
      <c r="H111" s="46"/>
      <c r="I111" s="192"/>
      <c r="J111" s="192"/>
      <c r="K111" s="7" t="str">
        <f t="shared" ref="K111" si="118">IF(L110&lt;=2013,L110,"")</f>
        <v/>
      </c>
      <c r="L111" s="7" t="str">
        <f t="shared" ref="L111" si="119">IF(K111&lt;&gt;"",K111+1,"")</f>
        <v/>
      </c>
    </row>
    <row r="112" spans="1:13" ht="15.75" thickTop="1">
      <c r="I112" s="192"/>
    </row>
    <row r="113" spans="1:13" ht="30">
      <c r="A113" s="33" t="s">
        <v>39</v>
      </c>
      <c r="B113" s="33" t="s">
        <v>40</v>
      </c>
      <c r="C113" s="463" t="s">
        <v>41</v>
      </c>
      <c r="D113" s="464"/>
      <c r="E113" s="33" t="s">
        <v>42</v>
      </c>
      <c r="F113" s="33" t="s">
        <v>43</v>
      </c>
      <c r="G113" s="33" t="s">
        <v>44</v>
      </c>
      <c r="H113" s="33" t="s">
        <v>30</v>
      </c>
      <c r="I113" s="192"/>
      <c r="J113" s="192" t="s">
        <v>45</v>
      </c>
      <c r="K113" s="34"/>
      <c r="L113" s="34"/>
    </row>
    <row r="114" spans="1:13" ht="15">
      <c r="A114" s="35">
        <v>1</v>
      </c>
      <c r="B114" s="35">
        <v>2</v>
      </c>
      <c r="C114" s="465">
        <v>3</v>
      </c>
      <c r="D114" s="466"/>
      <c r="E114" s="35">
        <v>4</v>
      </c>
      <c r="F114" s="35">
        <v>5</v>
      </c>
      <c r="G114" s="35">
        <v>6</v>
      </c>
      <c r="H114" s="35">
        <v>7</v>
      </c>
      <c r="I114" s="192"/>
      <c r="J114" s="192"/>
      <c r="K114" s="8" t="s">
        <v>46</v>
      </c>
      <c r="L114" s="8" t="s">
        <v>47</v>
      </c>
    </row>
    <row r="115" spans="1:13" ht="15">
      <c r="A115" s="36">
        <v>9</v>
      </c>
      <c r="B115" s="36">
        <f>Data!K27</f>
        <v>3255</v>
      </c>
      <c r="C115" s="37" t="str">
        <f>Data!D27&amp;" / "</f>
        <v xml:space="preserve">2658 / </v>
      </c>
      <c r="D115" s="38">
        <f>Data!E27</f>
        <v>39286</v>
      </c>
      <c r="E115" s="39">
        <f>B115</f>
        <v>3255</v>
      </c>
      <c r="F115" s="36" t="str">
        <f t="shared" ref="F115:F123" si="120">IF(K115&lt;&gt;"",TEXT(K115,"MMM-YYYY") &amp; " - " &amp;TEXT(L115,"MMM-YYYY")&amp;" ( "&amp;J115&amp;" M )",K115)</f>
        <v>Aug-2007 - Mar-2008 ( 8 M )</v>
      </c>
      <c r="G115" s="39">
        <f>IF(J115=0,0,ROUND(E115*J115/12*8/100,0))</f>
        <v>174</v>
      </c>
      <c r="H115" s="39">
        <f t="shared" ref="H115:H117" si="121">E115+G115</f>
        <v>3429</v>
      </c>
      <c r="I115" s="192"/>
      <c r="J115" s="7">
        <f t="shared" ref="J115:J117" si="122">IF(K115&lt;&gt;"",ROUND((L115-K115)/30,0),0)</f>
        <v>8</v>
      </c>
      <c r="K115" s="40">
        <f>IF(D115=0,"",DATE(YEAR(D115),MONTH(D115)+1,1))</f>
        <v>39295</v>
      </c>
      <c r="L115" s="381">
        <f t="shared" ref="L115:L117" si="123">IF(K115&lt;&gt;"",IF(Bill_Dt2&lt;DATE(YEAR(K115)+1,3,31),Bill_Dt2,DATE(YEAR(K115)+1,3,31)),"")</f>
        <v>39538</v>
      </c>
    </row>
    <row r="116" spans="1:13">
      <c r="A116" s="36"/>
      <c r="B116" s="36"/>
      <c r="C116" s="37"/>
      <c r="D116" s="38"/>
      <c r="E116" s="39">
        <f>IF(F116="",0,H115)</f>
        <v>3429</v>
      </c>
      <c r="F116" s="36" t="str">
        <f t="shared" si="120"/>
        <v>Apr-2008 - Mar-2009 ( 12 M )</v>
      </c>
      <c r="G116" s="39">
        <f>IF(J116=0,0,ROUND(E116*J116/12*8/100,0))</f>
        <v>274</v>
      </c>
      <c r="H116" s="39">
        <f t="shared" si="121"/>
        <v>3703</v>
      </c>
      <c r="J116" s="7">
        <f t="shared" si="122"/>
        <v>12</v>
      </c>
      <c r="K116" s="40">
        <f t="shared" ref="K116:K117" si="124">IF(Bill_Dt2&gt;L115,L115+1,"")</f>
        <v>39539</v>
      </c>
      <c r="L116" s="381">
        <f t="shared" si="123"/>
        <v>39903</v>
      </c>
    </row>
    <row r="117" spans="1:13" s="34" customFormat="1" ht="15">
      <c r="A117" s="36"/>
      <c r="B117" s="36"/>
      <c r="C117" s="37"/>
      <c r="D117" s="38"/>
      <c r="E117" s="39">
        <f t="shared" ref="E117" si="125">IF(F117="",0,H116)</f>
        <v>3703</v>
      </c>
      <c r="F117" s="36" t="str">
        <f t="shared" si="120"/>
        <v>Apr-2009 - Mar-2010 ( 12 M )</v>
      </c>
      <c r="G117" s="39">
        <f>IF(J117=0,0,ROUND(E117*J117/12*8/100,0))</f>
        <v>296</v>
      </c>
      <c r="H117" s="39">
        <f t="shared" si="121"/>
        <v>3999</v>
      </c>
      <c r="I117" s="192"/>
      <c r="J117" s="7">
        <f t="shared" si="122"/>
        <v>12</v>
      </c>
      <c r="K117" s="40">
        <f t="shared" si="124"/>
        <v>39904</v>
      </c>
      <c r="L117" s="381">
        <f t="shared" si="123"/>
        <v>40268</v>
      </c>
      <c r="M117"/>
    </row>
    <row r="118" spans="1:13" ht="15">
      <c r="A118" s="36"/>
      <c r="B118" s="36"/>
      <c r="C118" s="37"/>
      <c r="D118" s="38"/>
      <c r="E118" s="39">
        <f t="shared" ref="E118:E123" si="126">IF(F118="",0,H117)</f>
        <v>3999</v>
      </c>
      <c r="F118" s="36" t="str">
        <f t="shared" si="120"/>
        <v>Apr-2010 - Mar-2011 ( 12 M )</v>
      </c>
      <c r="G118" s="39">
        <f t="shared" ref="G118:G123" si="127">IF(J118=0,0,ROUND(E118*J118/12*8/100,0))</f>
        <v>320</v>
      </c>
      <c r="H118" s="39">
        <f t="shared" ref="H118:H123" si="128">E118+G118</f>
        <v>4319</v>
      </c>
      <c r="I118" s="421"/>
      <c r="J118" s="7">
        <f t="shared" ref="J118:J123" si="129">IF(K118&lt;&gt;"",ROUND((L118-K118)/30,0),0)</f>
        <v>12</v>
      </c>
      <c r="K118" s="40">
        <f t="shared" ref="K118:K123" si="130">IF(Bill_Dt2&gt;L117,L117+1,"")</f>
        <v>40269</v>
      </c>
      <c r="L118" s="381">
        <f t="shared" ref="L118:L123" si="131">IF(K118&lt;&gt;"",IF(Bill_Dt2&lt;DATE(YEAR(K118)+1,3,31),Bill_Dt2,DATE(YEAR(K118)+1,3,31)),"")</f>
        <v>40633</v>
      </c>
    </row>
    <row r="119" spans="1:13" ht="15">
      <c r="A119" s="36"/>
      <c r="B119" s="36"/>
      <c r="C119" s="37"/>
      <c r="D119" s="38"/>
      <c r="E119" s="39">
        <f t="shared" si="126"/>
        <v>4319</v>
      </c>
      <c r="F119" s="36" t="str">
        <f t="shared" si="120"/>
        <v>Apr-2011 - Mar-2012 ( 12 M )</v>
      </c>
      <c r="G119" s="39">
        <f t="shared" si="127"/>
        <v>346</v>
      </c>
      <c r="H119" s="39">
        <f t="shared" si="128"/>
        <v>4665</v>
      </c>
      <c r="I119" s="421"/>
      <c r="J119" s="7">
        <f t="shared" si="129"/>
        <v>12</v>
      </c>
      <c r="K119" s="40">
        <f t="shared" si="130"/>
        <v>40634</v>
      </c>
      <c r="L119" s="381">
        <f t="shared" si="131"/>
        <v>40999</v>
      </c>
    </row>
    <row r="120" spans="1:13" ht="15">
      <c r="A120" s="36"/>
      <c r="B120" s="36"/>
      <c r="C120" s="37"/>
      <c r="D120" s="38"/>
      <c r="E120" s="39">
        <f t="shared" si="126"/>
        <v>4665</v>
      </c>
      <c r="F120" s="36" t="str">
        <f t="shared" si="120"/>
        <v>Apr-2012 - Mar-2013 ( 12 M )</v>
      </c>
      <c r="G120" s="39">
        <f t="shared" si="127"/>
        <v>373</v>
      </c>
      <c r="H120" s="39">
        <f t="shared" si="128"/>
        <v>5038</v>
      </c>
      <c r="I120" s="421"/>
      <c r="J120" s="7">
        <f t="shared" si="129"/>
        <v>12</v>
      </c>
      <c r="K120" s="40">
        <f t="shared" si="130"/>
        <v>41000</v>
      </c>
      <c r="L120" s="381">
        <f t="shared" si="131"/>
        <v>41364</v>
      </c>
    </row>
    <row r="121" spans="1:13" ht="15">
      <c r="A121" s="36"/>
      <c r="B121" s="36"/>
      <c r="C121" s="37"/>
      <c r="D121" s="38"/>
      <c r="E121" s="39">
        <f t="shared" si="126"/>
        <v>5038</v>
      </c>
      <c r="F121" s="36" t="str">
        <f t="shared" si="120"/>
        <v>Apr-2013 - Mar-2014 ( 12 M )</v>
      </c>
      <c r="G121" s="39">
        <f t="shared" si="127"/>
        <v>403</v>
      </c>
      <c r="H121" s="39">
        <f t="shared" si="128"/>
        <v>5441</v>
      </c>
      <c r="I121" s="421"/>
      <c r="J121" s="7">
        <f t="shared" si="129"/>
        <v>12</v>
      </c>
      <c r="K121" s="40">
        <f t="shared" si="130"/>
        <v>41365</v>
      </c>
      <c r="L121" s="381">
        <f t="shared" si="131"/>
        <v>41729</v>
      </c>
    </row>
    <row r="122" spans="1:13" ht="15">
      <c r="A122" s="36"/>
      <c r="B122" s="36"/>
      <c r="C122" s="37"/>
      <c r="D122" s="38"/>
      <c r="E122" s="39">
        <f t="shared" si="126"/>
        <v>0</v>
      </c>
      <c r="F122" s="36" t="str">
        <f t="shared" si="120"/>
        <v/>
      </c>
      <c r="G122" s="39">
        <f t="shared" si="127"/>
        <v>0</v>
      </c>
      <c r="H122" s="39">
        <f t="shared" si="128"/>
        <v>0</v>
      </c>
      <c r="I122" s="421"/>
      <c r="J122" s="7">
        <f t="shared" si="129"/>
        <v>0</v>
      </c>
      <c r="K122" s="40" t="str">
        <f t="shared" si="130"/>
        <v/>
      </c>
      <c r="L122" s="381" t="str">
        <f t="shared" si="131"/>
        <v/>
      </c>
    </row>
    <row r="123" spans="1:13" ht="15.75" thickBot="1">
      <c r="A123" s="41"/>
      <c r="B123" s="41"/>
      <c r="C123" s="42"/>
      <c r="D123" s="43"/>
      <c r="E123" s="39">
        <f t="shared" si="126"/>
        <v>0</v>
      </c>
      <c r="F123" s="36" t="str">
        <f t="shared" si="120"/>
        <v/>
      </c>
      <c r="G123" s="39">
        <f t="shared" si="127"/>
        <v>0</v>
      </c>
      <c r="H123" s="39">
        <f t="shared" si="128"/>
        <v>0</v>
      </c>
      <c r="I123" s="421"/>
      <c r="J123" s="7">
        <f t="shared" si="129"/>
        <v>0</v>
      </c>
      <c r="K123" s="40" t="str">
        <f t="shared" si="130"/>
        <v/>
      </c>
      <c r="L123" s="381" t="str">
        <f t="shared" si="131"/>
        <v/>
      </c>
    </row>
    <row r="124" spans="1:13" ht="16.5" thickTop="1" thickBot="1">
      <c r="A124" s="460" t="s">
        <v>30</v>
      </c>
      <c r="B124" s="461"/>
      <c r="C124" s="461"/>
      <c r="D124" s="461"/>
      <c r="E124" s="461"/>
      <c r="F124" s="462"/>
      <c r="G124" s="45">
        <f>SUM(G115:G123)</f>
        <v>2186</v>
      </c>
      <c r="H124" s="46"/>
      <c r="I124" s="192"/>
    </row>
    <row r="125" spans="1:13" ht="15.75" thickTop="1">
      <c r="I125" s="192"/>
      <c r="J125" s="192"/>
    </row>
    <row r="126" spans="1:13" ht="30">
      <c r="A126" s="33" t="s">
        <v>39</v>
      </c>
      <c r="B126" s="33" t="s">
        <v>40</v>
      </c>
      <c r="C126" s="463" t="s">
        <v>41</v>
      </c>
      <c r="D126" s="464"/>
      <c r="E126" s="33" t="s">
        <v>42</v>
      </c>
      <c r="F126" s="33" t="s">
        <v>43</v>
      </c>
      <c r="G126" s="33" t="s">
        <v>44</v>
      </c>
      <c r="H126" s="33" t="s">
        <v>30</v>
      </c>
      <c r="I126" s="192"/>
      <c r="J126" s="192" t="s">
        <v>45</v>
      </c>
      <c r="K126" s="34"/>
      <c r="L126" s="34"/>
    </row>
    <row r="127" spans="1:13" s="34" customFormat="1" ht="15">
      <c r="A127" s="35">
        <v>1</v>
      </c>
      <c r="B127" s="35">
        <v>2</v>
      </c>
      <c r="C127" s="465">
        <v>3</v>
      </c>
      <c r="D127" s="466"/>
      <c r="E127" s="35">
        <v>4</v>
      </c>
      <c r="F127" s="35">
        <v>5</v>
      </c>
      <c r="G127" s="35">
        <v>6</v>
      </c>
      <c r="H127" s="35">
        <v>7</v>
      </c>
      <c r="I127" s="192"/>
      <c r="J127" s="192"/>
      <c r="K127" s="8" t="s">
        <v>46</v>
      </c>
      <c r="L127" s="8" t="s">
        <v>47</v>
      </c>
      <c r="M127"/>
    </row>
    <row r="128" spans="1:13" ht="15">
      <c r="A128" s="36">
        <v>10</v>
      </c>
      <c r="B128" s="36">
        <f>Data!K28</f>
        <v>7731</v>
      </c>
      <c r="C128" s="37" t="str">
        <f>Data!D28&amp;" / "</f>
        <v xml:space="preserve">2653 / </v>
      </c>
      <c r="D128" s="38">
        <f>Data!E28</f>
        <v>39285</v>
      </c>
      <c r="E128" s="39">
        <f>B128</f>
        <v>7731</v>
      </c>
      <c r="F128" s="36" t="str">
        <f t="shared" ref="F128:F135" si="132">IF(K128&lt;&gt;"",TEXT(K128,"MMM-YYYY") &amp; " - " &amp;TEXT(L128,"MMM-YYYY")&amp;" ( "&amp;J128&amp;" M )",K128)</f>
        <v>Aug-2007 - Mar-2008 ( 8 M )</v>
      </c>
      <c r="G128" s="39">
        <f>IF(J128=0,0,ROUND(E128*J128/12*8/100,0))</f>
        <v>412</v>
      </c>
      <c r="H128" s="39">
        <f t="shared" ref="H128:H131" si="133">E128+G128</f>
        <v>8143</v>
      </c>
      <c r="I128" s="192"/>
      <c r="J128" s="7">
        <f t="shared" ref="J128:J131" si="134">IF(K128&lt;&gt;"",ROUND((L128-K128)/30,0),0)</f>
        <v>8</v>
      </c>
      <c r="K128" s="40">
        <f>IF(D128=0,"",DATE(YEAR(D128),MONTH(D128)+1,1))</f>
        <v>39295</v>
      </c>
      <c r="L128" s="381">
        <f t="shared" ref="L128:L131" si="135">IF(K128&lt;&gt;"",IF(Bill_Dt2&lt;DATE(YEAR(K128)+1,3,31),Bill_Dt2,DATE(YEAR(K128)+1,3,31)),"")</f>
        <v>39538</v>
      </c>
    </row>
    <row r="129" spans="1:15">
      <c r="A129" s="36"/>
      <c r="B129" s="36"/>
      <c r="C129" s="37"/>
      <c r="D129" s="38"/>
      <c r="E129" s="39">
        <f>IF(F129="",0,H128)</f>
        <v>8143</v>
      </c>
      <c r="F129" s="36" t="str">
        <f t="shared" si="132"/>
        <v>Apr-2008 - Mar-2009 ( 12 M )</v>
      </c>
      <c r="G129" s="39">
        <f>IF(J129=0,0,ROUND(E129*J129/12*8/100,0))</f>
        <v>651</v>
      </c>
      <c r="H129" s="39">
        <f t="shared" si="133"/>
        <v>8794</v>
      </c>
      <c r="J129" s="7">
        <f t="shared" si="134"/>
        <v>12</v>
      </c>
      <c r="K129" s="40">
        <f t="shared" ref="K129:K131" si="136">IF(Bill_Dt2&gt;L128,L128+1,"")</f>
        <v>39539</v>
      </c>
      <c r="L129" s="381">
        <f t="shared" si="135"/>
        <v>39903</v>
      </c>
    </row>
    <row r="130" spans="1:15" ht="15">
      <c r="A130" s="36"/>
      <c r="B130" s="36"/>
      <c r="C130" s="37"/>
      <c r="D130" s="38"/>
      <c r="E130" s="39">
        <f t="shared" ref="E130:E131" si="137">IF(F130="",0,H129)</f>
        <v>8794</v>
      </c>
      <c r="F130" s="36" t="str">
        <f t="shared" si="132"/>
        <v>Apr-2009 - Mar-2010 ( 12 M )</v>
      </c>
      <c r="G130" s="39">
        <f>IF(J130=0,0,ROUND(E130*J130/12*8/100,0))</f>
        <v>704</v>
      </c>
      <c r="H130" s="39">
        <f t="shared" si="133"/>
        <v>9498</v>
      </c>
      <c r="I130" s="192"/>
      <c r="J130" s="7">
        <f t="shared" si="134"/>
        <v>12</v>
      </c>
      <c r="K130" s="40">
        <f t="shared" si="136"/>
        <v>39904</v>
      </c>
      <c r="L130" s="381">
        <f t="shared" si="135"/>
        <v>40268</v>
      </c>
    </row>
    <row r="131" spans="1:15" ht="15">
      <c r="A131" s="36"/>
      <c r="B131" s="36"/>
      <c r="C131" s="37"/>
      <c r="D131" s="38"/>
      <c r="E131" s="39">
        <f t="shared" si="137"/>
        <v>9498</v>
      </c>
      <c r="F131" s="36" t="str">
        <f t="shared" si="132"/>
        <v>Apr-2010 - Mar-2011 ( 12 M )</v>
      </c>
      <c r="G131" s="39">
        <f>IF(J131=0,0,ROUND(E131*J131/12*8/100,0))</f>
        <v>760</v>
      </c>
      <c r="H131" s="39">
        <f t="shared" si="133"/>
        <v>10258</v>
      </c>
      <c r="I131" s="192"/>
      <c r="J131" s="7">
        <f t="shared" si="134"/>
        <v>12</v>
      </c>
      <c r="K131" s="40">
        <f t="shared" si="136"/>
        <v>40269</v>
      </c>
      <c r="L131" s="381">
        <f t="shared" si="135"/>
        <v>40633</v>
      </c>
    </row>
    <row r="132" spans="1:15" ht="15">
      <c r="A132" s="36"/>
      <c r="B132" s="36"/>
      <c r="C132" s="37"/>
      <c r="D132" s="38"/>
      <c r="E132" s="39">
        <f t="shared" ref="E132:E135" si="138">IF(F132="",0,H131)</f>
        <v>10258</v>
      </c>
      <c r="F132" s="36" t="str">
        <f t="shared" si="132"/>
        <v>Apr-2011 - Mar-2012 ( 12 M )</v>
      </c>
      <c r="G132" s="39">
        <f t="shared" ref="G132:G135" si="139">IF(J132=0,0,ROUND(E132*J132/12*8/100,0))</f>
        <v>821</v>
      </c>
      <c r="H132" s="39">
        <f t="shared" ref="H132:H135" si="140">E132+G132</f>
        <v>11079</v>
      </c>
      <c r="I132" s="421"/>
      <c r="J132" s="7">
        <f t="shared" ref="J132:J135" si="141">IF(K132&lt;&gt;"",ROUND((L132-K132)/30,0),0)</f>
        <v>12</v>
      </c>
      <c r="K132" s="40">
        <f t="shared" ref="K132:K135" si="142">IF(Bill_Dt2&gt;L131,L131+1,"")</f>
        <v>40634</v>
      </c>
      <c r="L132" s="381">
        <f t="shared" ref="L132:L135" si="143">IF(K132&lt;&gt;"",IF(Bill_Dt2&lt;DATE(YEAR(K132)+1,3,31),Bill_Dt2,DATE(YEAR(K132)+1,3,31)),"")</f>
        <v>40999</v>
      </c>
    </row>
    <row r="133" spans="1:15" ht="15">
      <c r="A133" s="36"/>
      <c r="B133" s="36"/>
      <c r="C133" s="37"/>
      <c r="D133" s="38"/>
      <c r="E133" s="39">
        <f t="shared" si="138"/>
        <v>11079</v>
      </c>
      <c r="F133" s="36" t="str">
        <f t="shared" si="132"/>
        <v>Apr-2012 - Mar-2013 ( 12 M )</v>
      </c>
      <c r="G133" s="39">
        <f t="shared" si="139"/>
        <v>886</v>
      </c>
      <c r="H133" s="39">
        <f t="shared" si="140"/>
        <v>11965</v>
      </c>
      <c r="I133" s="421"/>
      <c r="J133" s="7">
        <f t="shared" si="141"/>
        <v>12</v>
      </c>
      <c r="K133" s="40">
        <f t="shared" si="142"/>
        <v>41000</v>
      </c>
      <c r="L133" s="381">
        <f t="shared" si="143"/>
        <v>41364</v>
      </c>
    </row>
    <row r="134" spans="1:15" ht="15">
      <c r="A134" s="36"/>
      <c r="B134" s="36"/>
      <c r="C134" s="37"/>
      <c r="D134" s="38"/>
      <c r="E134" s="39">
        <f t="shared" si="138"/>
        <v>11965</v>
      </c>
      <c r="F134" s="36" t="str">
        <f t="shared" si="132"/>
        <v>Apr-2013 - Mar-2014 ( 12 M )</v>
      </c>
      <c r="G134" s="39">
        <f t="shared" si="139"/>
        <v>957</v>
      </c>
      <c r="H134" s="39">
        <f t="shared" si="140"/>
        <v>12922</v>
      </c>
      <c r="I134" s="421"/>
      <c r="J134" s="7">
        <f t="shared" si="141"/>
        <v>12</v>
      </c>
      <c r="K134" s="40">
        <f t="shared" si="142"/>
        <v>41365</v>
      </c>
      <c r="L134" s="381">
        <f t="shared" si="143"/>
        <v>41729</v>
      </c>
    </row>
    <row r="135" spans="1:15" ht="15.75" thickBot="1">
      <c r="A135" s="41"/>
      <c r="B135" s="41"/>
      <c r="C135" s="42"/>
      <c r="D135" s="43"/>
      <c r="E135" s="39">
        <f t="shared" si="138"/>
        <v>0</v>
      </c>
      <c r="F135" s="36" t="str">
        <f t="shared" si="132"/>
        <v/>
      </c>
      <c r="G135" s="39">
        <f t="shared" si="139"/>
        <v>0</v>
      </c>
      <c r="H135" s="39">
        <f t="shared" si="140"/>
        <v>0</v>
      </c>
      <c r="I135" s="421"/>
      <c r="J135" s="7">
        <f t="shared" si="141"/>
        <v>0</v>
      </c>
      <c r="K135" s="40" t="str">
        <f t="shared" si="142"/>
        <v/>
      </c>
      <c r="L135" s="381" t="str">
        <f t="shared" si="143"/>
        <v/>
      </c>
    </row>
    <row r="136" spans="1:15" ht="16.5" thickTop="1" thickBot="1">
      <c r="A136" s="460" t="s">
        <v>30</v>
      </c>
      <c r="B136" s="461"/>
      <c r="C136" s="461"/>
      <c r="D136" s="461"/>
      <c r="E136" s="461"/>
      <c r="F136" s="462"/>
      <c r="G136" s="45">
        <f>SUM(G128:G135)</f>
        <v>5191</v>
      </c>
      <c r="H136" s="46"/>
      <c r="I136" s="192"/>
    </row>
    <row r="137" spans="1:15" s="34" customFormat="1" ht="15.75" thickTop="1">
      <c r="A137" s="7"/>
      <c r="B137" s="7"/>
      <c r="C137" s="7"/>
      <c r="D137" s="7"/>
      <c r="E137" s="7"/>
      <c r="F137" s="7"/>
      <c r="G137" s="7"/>
      <c r="H137" s="7"/>
      <c r="I137" s="192"/>
      <c r="J137" s="192"/>
      <c r="K137" s="7" t="str">
        <f>IF(L135&lt;=2013,L135,"")</f>
        <v/>
      </c>
      <c r="L137" s="7" t="str">
        <f t="shared" ref="L137" si="144">IF(K137&lt;&gt;"",K137+1,"")</f>
        <v/>
      </c>
      <c r="M137"/>
    </row>
    <row r="138" spans="1:15" ht="30">
      <c r="A138" s="33" t="s">
        <v>39</v>
      </c>
      <c r="B138" s="33" t="s">
        <v>40</v>
      </c>
      <c r="C138" s="463" t="s">
        <v>41</v>
      </c>
      <c r="D138" s="464"/>
      <c r="E138" s="33" t="s">
        <v>42</v>
      </c>
      <c r="F138" s="33" t="s">
        <v>43</v>
      </c>
      <c r="G138" s="33" t="s">
        <v>44</v>
      </c>
      <c r="H138" s="33" t="s">
        <v>30</v>
      </c>
      <c r="I138" s="192"/>
      <c r="J138" s="192" t="s">
        <v>45</v>
      </c>
      <c r="K138" s="34"/>
      <c r="L138" s="34"/>
    </row>
    <row r="139" spans="1:15" ht="15">
      <c r="A139" s="35">
        <v>1</v>
      </c>
      <c r="B139" s="35">
        <v>2</v>
      </c>
      <c r="C139" s="465">
        <v>3</v>
      </c>
      <c r="D139" s="466"/>
      <c r="E139" s="35">
        <v>4</v>
      </c>
      <c r="F139" s="35">
        <v>5</v>
      </c>
      <c r="G139" s="35">
        <v>6</v>
      </c>
      <c r="H139" s="35">
        <v>7</v>
      </c>
      <c r="I139" s="192"/>
      <c r="J139" s="192"/>
      <c r="K139" s="8" t="s">
        <v>46</v>
      </c>
      <c r="L139" s="8" t="s">
        <v>47</v>
      </c>
    </row>
    <row r="140" spans="1:15" ht="15">
      <c r="A140" s="36">
        <v>11</v>
      </c>
      <c r="B140" s="36">
        <f>Data!K29</f>
        <v>3481</v>
      </c>
      <c r="C140" s="37" t="str">
        <f>Data!D29&amp;" / "</f>
        <v xml:space="preserve">2053 / </v>
      </c>
      <c r="D140" s="38">
        <f>Data!E29</f>
        <v>39327</v>
      </c>
      <c r="E140" s="39">
        <f>B140</f>
        <v>3481</v>
      </c>
      <c r="F140" s="36" t="str">
        <f t="shared" ref="F140:F147" si="145">IF(K140&lt;&gt;"",TEXT(K140,"MMM-YYYY") &amp; " - " &amp;TEXT(L140,"MMM-YYYY")&amp;" ( "&amp;J140&amp;" M )",K140)</f>
        <v>Oct-2007 - Mar-2008 ( 6 M )</v>
      </c>
      <c r="G140" s="39">
        <f>IF(J140=0,0,ROUND(E140*J140/12*8/100,0))</f>
        <v>139</v>
      </c>
      <c r="H140" s="39">
        <f t="shared" ref="H140:H143" si="146">E140+G140</f>
        <v>3620</v>
      </c>
      <c r="I140" s="192"/>
      <c r="J140" s="7">
        <f t="shared" ref="J140:J143" si="147">IF(K140&lt;&gt;"",ROUND((L140-K140)/30,0),0)</f>
        <v>6</v>
      </c>
      <c r="K140" s="40">
        <f>IF(D140=0,"",DATE(YEAR(D140),MONTH(D140)+1,1))</f>
        <v>39356</v>
      </c>
      <c r="L140" s="381">
        <f t="shared" ref="L140:L143" si="148">IF(K140&lt;&gt;"",IF(Bill_Dt2&lt;DATE(YEAR(K140)+1,3,31),Bill_Dt2,DATE(YEAR(K140)+1,3,31)),"")</f>
        <v>39538</v>
      </c>
      <c r="O140" s="396"/>
    </row>
    <row r="141" spans="1:15">
      <c r="A141" s="36"/>
      <c r="B141" s="36"/>
      <c r="C141" s="37"/>
      <c r="D141" s="38"/>
      <c r="E141" s="39">
        <f>IF(F141="",0,H140)</f>
        <v>3620</v>
      </c>
      <c r="F141" s="36" t="str">
        <f t="shared" si="145"/>
        <v>Apr-2008 - Mar-2009 ( 12 M )</v>
      </c>
      <c r="G141" s="39">
        <f>IF(J141=0,0,ROUND(E141*J141/12*8/100,0))</f>
        <v>290</v>
      </c>
      <c r="H141" s="39">
        <f t="shared" si="146"/>
        <v>3910</v>
      </c>
      <c r="J141" s="7">
        <f t="shared" si="147"/>
        <v>12</v>
      </c>
      <c r="K141" s="40">
        <f t="shared" ref="K141:K143" si="149">IF(Bill_Dt2&gt;L140,L140+1,"")</f>
        <v>39539</v>
      </c>
      <c r="L141" s="381">
        <f t="shared" si="148"/>
        <v>39903</v>
      </c>
    </row>
    <row r="142" spans="1:15" ht="15">
      <c r="A142" s="36"/>
      <c r="B142" s="36"/>
      <c r="C142" s="37"/>
      <c r="D142" s="38"/>
      <c r="E142" s="39">
        <f t="shared" ref="E142:E143" si="150">IF(F142="",0,H141)</f>
        <v>3910</v>
      </c>
      <c r="F142" s="36" t="str">
        <f t="shared" si="145"/>
        <v>Apr-2009 - Mar-2010 ( 12 M )</v>
      </c>
      <c r="G142" s="39">
        <f>IF(J142=0,0,ROUND(E142*J142/12*8/100,0))</f>
        <v>313</v>
      </c>
      <c r="H142" s="39">
        <f t="shared" si="146"/>
        <v>4223</v>
      </c>
      <c r="I142" s="192"/>
      <c r="J142" s="7">
        <f t="shared" si="147"/>
        <v>12</v>
      </c>
      <c r="K142" s="40">
        <f t="shared" si="149"/>
        <v>39904</v>
      </c>
      <c r="L142" s="381">
        <f t="shared" si="148"/>
        <v>40268</v>
      </c>
    </row>
    <row r="143" spans="1:15" ht="15">
      <c r="A143" s="36"/>
      <c r="B143" s="36"/>
      <c r="C143" s="37"/>
      <c r="D143" s="38"/>
      <c r="E143" s="39">
        <f t="shared" si="150"/>
        <v>4223</v>
      </c>
      <c r="F143" s="36" t="str">
        <f t="shared" si="145"/>
        <v>Apr-2010 - Mar-2011 ( 12 M )</v>
      </c>
      <c r="G143" s="39">
        <f>IF(J143=0,0,ROUND(E143*J143/12*8/100,0))</f>
        <v>338</v>
      </c>
      <c r="H143" s="39">
        <f t="shared" si="146"/>
        <v>4561</v>
      </c>
      <c r="I143" s="192"/>
      <c r="J143" s="7">
        <f t="shared" si="147"/>
        <v>12</v>
      </c>
      <c r="K143" s="40">
        <f t="shared" si="149"/>
        <v>40269</v>
      </c>
      <c r="L143" s="381">
        <f t="shared" si="148"/>
        <v>40633</v>
      </c>
    </row>
    <row r="144" spans="1:15" ht="15">
      <c r="A144" s="36"/>
      <c r="B144" s="36"/>
      <c r="C144" s="37"/>
      <c r="D144" s="38"/>
      <c r="E144" s="39">
        <f t="shared" ref="E144:E147" si="151">IF(F144="",0,H143)</f>
        <v>4561</v>
      </c>
      <c r="F144" s="36" t="str">
        <f t="shared" si="145"/>
        <v>Apr-2011 - Mar-2012 ( 12 M )</v>
      </c>
      <c r="G144" s="39">
        <f t="shared" ref="G144:G147" si="152">IF(J144=0,0,ROUND(E144*J144/12*8/100,0))</f>
        <v>365</v>
      </c>
      <c r="H144" s="39">
        <f t="shared" ref="H144:H147" si="153">E144+G144</f>
        <v>4926</v>
      </c>
      <c r="I144" s="421"/>
      <c r="J144" s="7">
        <f t="shared" ref="J144:J147" si="154">IF(K144&lt;&gt;"",ROUND((L144-K144)/30,0),0)</f>
        <v>12</v>
      </c>
      <c r="K144" s="40">
        <f t="shared" ref="K144:K147" si="155">IF(Bill_Dt2&gt;L143,L143+1,"")</f>
        <v>40634</v>
      </c>
      <c r="L144" s="381">
        <f t="shared" ref="L144:L147" si="156">IF(K144&lt;&gt;"",IF(Bill_Dt2&lt;DATE(YEAR(K144)+1,3,31),Bill_Dt2,DATE(YEAR(K144)+1,3,31)),"")</f>
        <v>40999</v>
      </c>
    </row>
    <row r="145" spans="1:13" ht="15">
      <c r="A145" s="36"/>
      <c r="B145" s="36"/>
      <c r="C145" s="37"/>
      <c r="D145" s="38"/>
      <c r="E145" s="39">
        <f t="shared" si="151"/>
        <v>4926</v>
      </c>
      <c r="F145" s="36" t="str">
        <f t="shared" si="145"/>
        <v>Apr-2012 - Mar-2013 ( 12 M )</v>
      </c>
      <c r="G145" s="39">
        <f t="shared" si="152"/>
        <v>394</v>
      </c>
      <c r="H145" s="39">
        <f t="shared" si="153"/>
        <v>5320</v>
      </c>
      <c r="I145" s="421"/>
      <c r="J145" s="7">
        <f t="shared" si="154"/>
        <v>12</v>
      </c>
      <c r="K145" s="40">
        <f t="shared" si="155"/>
        <v>41000</v>
      </c>
      <c r="L145" s="381">
        <f t="shared" si="156"/>
        <v>41364</v>
      </c>
    </row>
    <row r="146" spans="1:13" ht="15">
      <c r="A146" s="36"/>
      <c r="B146" s="36"/>
      <c r="C146" s="37"/>
      <c r="D146" s="38"/>
      <c r="E146" s="39">
        <f t="shared" si="151"/>
        <v>5320</v>
      </c>
      <c r="F146" s="36" t="str">
        <f t="shared" si="145"/>
        <v>Apr-2013 - Mar-2014 ( 12 M )</v>
      </c>
      <c r="G146" s="39">
        <f t="shared" si="152"/>
        <v>426</v>
      </c>
      <c r="H146" s="39">
        <f t="shared" si="153"/>
        <v>5746</v>
      </c>
      <c r="I146" s="421"/>
      <c r="J146" s="7">
        <f t="shared" si="154"/>
        <v>12</v>
      </c>
      <c r="K146" s="40">
        <f t="shared" si="155"/>
        <v>41365</v>
      </c>
      <c r="L146" s="381">
        <f t="shared" si="156"/>
        <v>41729</v>
      </c>
    </row>
    <row r="147" spans="1:13" s="34" customFormat="1" ht="15.75" thickBot="1">
      <c r="A147" s="41"/>
      <c r="B147" s="41"/>
      <c r="C147" s="42"/>
      <c r="D147" s="43"/>
      <c r="E147" s="39">
        <f t="shared" si="151"/>
        <v>0</v>
      </c>
      <c r="F147" s="36" t="str">
        <f t="shared" si="145"/>
        <v/>
      </c>
      <c r="G147" s="39">
        <f t="shared" si="152"/>
        <v>0</v>
      </c>
      <c r="H147" s="39">
        <f t="shared" si="153"/>
        <v>0</v>
      </c>
      <c r="I147" s="421"/>
      <c r="J147" s="7">
        <f t="shared" si="154"/>
        <v>0</v>
      </c>
      <c r="K147" s="40" t="str">
        <f t="shared" si="155"/>
        <v/>
      </c>
      <c r="L147" s="381" t="str">
        <f t="shared" si="156"/>
        <v/>
      </c>
      <c r="M147"/>
    </row>
    <row r="148" spans="1:13" ht="16.5" thickTop="1" thickBot="1">
      <c r="A148" s="460" t="s">
        <v>30</v>
      </c>
      <c r="B148" s="461"/>
      <c r="C148" s="461"/>
      <c r="D148" s="461"/>
      <c r="E148" s="461"/>
      <c r="F148" s="462"/>
      <c r="G148" s="45">
        <f>SUM(G140:G147)</f>
        <v>2265</v>
      </c>
      <c r="H148" s="46"/>
      <c r="I148" s="192"/>
      <c r="J148" s="192"/>
      <c r="K148" s="7" t="str">
        <f t="shared" ref="K148" si="157">IF(L147&lt;=2013,L147,"")</f>
        <v/>
      </c>
      <c r="L148" s="7" t="str">
        <f t="shared" ref="L148" si="158">IF(K148&lt;&gt;"",K148+1,"")</f>
        <v/>
      </c>
    </row>
    <row r="149" spans="1:13" ht="15.75" thickTop="1">
      <c r="I149" s="192"/>
      <c r="J149" s="34"/>
      <c r="K149" s="34"/>
      <c r="L149" s="34"/>
    </row>
    <row r="150" spans="1:13" ht="30">
      <c r="A150" s="33" t="s">
        <v>39</v>
      </c>
      <c r="B150" s="33" t="s">
        <v>40</v>
      </c>
      <c r="C150" s="463" t="s">
        <v>41</v>
      </c>
      <c r="D150" s="464"/>
      <c r="E150" s="33" t="s">
        <v>42</v>
      </c>
      <c r="F150" s="33" t="s">
        <v>43</v>
      </c>
      <c r="G150" s="33" t="s">
        <v>44</v>
      </c>
      <c r="H150" s="33" t="s">
        <v>30</v>
      </c>
      <c r="I150" s="192"/>
      <c r="J150" s="192" t="s">
        <v>45</v>
      </c>
      <c r="K150" s="34"/>
      <c r="L150" s="34"/>
    </row>
    <row r="151" spans="1:13" ht="15">
      <c r="A151" s="35">
        <v>1</v>
      </c>
      <c r="B151" s="35">
        <v>2</v>
      </c>
      <c r="C151" s="465">
        <v>3</v>
      </c>
      <c r="D151" s="466"/>
      <c r="E151" s="35">
        <v>4</v>
      </c>
      <c r="F151" s="35">
        <v>5</v>
      </c>
      <c r="G151" s="35">
        <v>6</v>
      </c>
      <c r="H151" s="35">
        <v>7</v>
      </c>
      <c r="I151" s="192"/>
      <c r="J151" s="192"/>
      <c r="K151" s="8" t="s">
        <v>46</v>
      </c>
      <c r="L151" s="8" t="s">
        <v>47</v>
      </c>
    </row>
    <row r="152" spans="1:13" ht="15">
      <c r="A152" s="36">
        <v>12</v>
      </c>
      <c r="B152" s="36">
        <f>Data!K30</f>
        <v>13950</v>
      </c>
      <c r="C152" s="37" t="str">
        <f>Data!D30&amp;" / "</f>
        <v xml:space="preserve">578 / </v>
      </c>
      <c r="D152" s="38">
        <f>Data!E30</f>
        <v>39650</v>
      </c>
      <c r="E152" s="39">
        <f>B152</f>
        <v>13950</v>
      </c>
      <c r="F152" s="36" t="str">
        <f t="shared" ref="F152:F159" si="159">IF(K152&lt;&gt;"",TEXT(K152,"MMM-YYYY") &amp; " - " &amp;TEXT(L152,"MMM-YYYY")&amp;" ( "&amp;J152&amp;" M )",K152)</f>
        <v>Aug-2008 - Mar-2009 ( 8 M )</v>
      </c>
      <c r="G152" s="39">
        <f>IF(J152=0,0,ROUND(E152*J152/12*8/100,0))</f>
        <v>744</v>
      </c>
      <c r="H152" s="39">
        <f t="shared" ref="H152:H155" si="160">E152+G152</f>
        <v>14694</v>
      </c>
      <c r="I152" s="192"/>
      <c r="J152" s="7">
        <f t="shared" ref="J152:J154" si="161">IF(K152&lt;&gt;"",ROUND((L152-K152)/30,0),0)</f>
        <v>8</v>
      </c>
      <c r="K152" s="40">
        <f>IF(D152=0,"",DATE(YEAR(D152),MONTH(D152)+1,1))</f>
        <v>39661</v>
      </c>
      <c r="L152" s="381">
        <f t="shared" ref="L152:L154" si="162">IF(K152&lt;&gt;"",IF(Bill_Dt2&lt;DATE(YEAR(K152)+1,3,31),Bill_Dt2,DATE(YEAR(K152)+1,3,31)),"")</f>
        <v>39903</v>
      </c>
    </row>
    <row r="153" spans="1:13">
      <c r="A153" s="36"/>
      <c r="B153" s="36"/>
      <c r="C153" s="37"/>
      <c r="D153" s="38"/>
      <c r="E153" s="39">
        <f>IF(F153="",0,H152)</f>
        <v>14694</v>
      </c>
      <c r="F153" s="36" t="str">
        <f t="shared" si="159"/>
        <v>Apr-2009 - Mar-2010 ( 12 M )</v>
      </c>
      <c r="G153" s="39">
        <f t="shared" ref="G153:G159" si="163">IF(J153=0,0,ROUND(E153*J153/12*8/100,0))</f>
        <v>1176</v>
      </c>
      <c r="H153" s="39">
        <f t="shared" si="160"/>
        <v>15870</v>
      </c>
      <c r="J153" s="7">
        <f t="shared" si="161"/>
        <v>12</v>
      </c>
      <c r="K153" s="40">
        <f t="shared" ref="K153:K154" si="164">IF(Bill_Dt2&gt;L152,L152+1,"")</f>
        <v>39904</v>
      </c>
      <c r="L153" s="381">
        <f t="shared" si="162"/>
        <v>40268</v>
      </c>
    </row>
    <row r="154" spans="1:13" ht="15">
      <c r="A154" s="36"/>
      <c r="B154" s="36"/>
      <c r="C154" s="37"/>
      <c r="D154" s="38"/>
      <c r="E154" s="39">
        <f t="shared" ref="E154:E155" si="165">IF(F154="",0,H153)</f>
        <v>15870</v>
      </c>
      <c r="F154" s="36" t="str">
        <f t="shared" si="159"/>
        <v>Apr-2010 - Mar-2011 ( 12 M )</v>
      </c>
      <c r="G154" s="39">
        <f t="shared" si="163"/>
        <v>1270</v>
      </c>
      <c r="H154" s="39">
        <f t="shared" si="160"/>
        <v>17140</v>
      </c>
      <c r="I154" s="192"/>
      <c r="J154" s="7">
        <f t="shared" si="161"/>
        <v>12</v>
      </c>
      <c r="K154" s="40">
        <f t="shared" si="164"/>
        <v>40269</v>
      </c>
      <c r="L154" s="381">
        <f t="shared" si="162"/>
        <v>40633</v>
      </c>
    </row>
    <row r="155" spans="1:13" ht="15">
      <c r="A155" s="36"/>
      <c r="B155" s="36"/>
      <c r="C155" s="37"/>
      <c r="D155" s="38"/>
      <c r="E155" s="39">
        <f t="shared" si="165"/>
        <v>17140</v>
      </c>
      <c r="F155" s="36" t="str">
        <f t="shared" si="159"/>
        <v>Apr-2011 - Mar-2012 ( 12 M )</v>
      </c>
      <c r="G155" s="39">
        <f t="shared" si="163"/>
        <v>1371</v>
      </c>
      <c r="H155" s="39">
        <f t="shared" si="160"/>
        <v>18511</v>
      </c>
      <c r="I155" s="192"/>
      <c r="J155" s="7">
        <f t="shared" ref="J155:J158" si="166">IF(K155&lt;&gt;"",ROUND((L155-K155)/30,0),0)</f>
        <v>12</v>
      </c>
      <c r="K155" s="40">
        <f t="shared" ref="K155:K158" si="167">IF(Bill_Dt2&gt;L154,L154+1,"")</f>
        <v>40634</v>
      </c>
      <c r="L155" s="381">
        <f t="shared" ref="L155:L158" si="168">IF(K155&lt;&gt;"",IF(Bill_Dt2&lt;DATE(YEAR(K155)+1,3,31),Bill_Dt2,DATE(YEAR(K155)+1,3,31)),"")</f>
        <v>40999</v>
      </c>
    </row>
    <row r="156" spans="1:13" ht="15">
      <c r="A156" s="36"/>
      <c r="B156" s="36"/>
      <c r="C156" s="37"/>
      <c r="D156" s="38"/>
      <c r="E156" s="39">
        <f t="shared" ref="E156:E159" si="169">IF(F156="",0,H155)</f>
        <v>18511</v>
      </c>
      <c r="F156" s="36" t="str">
        <f t="shared" si="159"/>
        <v>Apr-2012 - Mar-2013 ( 12 M )</v>
      </c>
      <c r="G156" s="39">
        <f t="shared" si="163"/>
        <v>1481</v>
      </c>
      <c r="H156" s="39">
        <f t="shared" ref="H156:H159" si="170">E156+G156</f>
        <v>19992</v>
      </c>
      <c r="I156" s="421"/>
      <c r="J156" s="7">
        <f t="shared" si="166"/>
        <v>12</v>
      </c>
      <c r="K156" s="40">
        <f t="shared" si="167"/>
        <v>41000</v>
      </c>
      <c r="L156" s="381">
        <f t="shared" si="168"/>
        <v>41364</v>
      </c>
    </row>
    <row r="157" spans="1:13" s="34" customFormat="1" ht="15">
      <c r="A157" s="36"/>
      <c r="B157" s="36"/>
      <c r="C157" s="37"/>
      <c r="D157" s="38"/>
      <c r="E157" s="39">
        <f t="shared" si="169"/>
        <v>19992</v>
      </c>
      <c r="F157" s="36" t="str">
        <f t="shared" si="159"/>
        <v>Apr-2013 - Mar-2014 ( 12 M )</v>
      </c>
      <c r="G157" s="39">
        <f t="shared" si="163"/>
        <v>1599</v>
      </c>
      <c r="H157" s="39">
        <f t="shared" si="170"/>
        <v>21591</v>
      </c>
      <c r="I157" s="421"/>
      <c r="J157" s="7">
        <f t="shared" si="166"/>
        <v>12</v>
      </c>
      <c r="K157" s="40">
        <f t="shared" si="167"/>
        <v>41365</v>
      </c>
      <c r="L157" s="381">
        <f t="shared" si="168"/>
        <v>41729</v>
      </c>
      <c r="M157"/>
    </row>
    <row r="158" spans="1:13" ht="15">
      <c r="A158" s="36"/>
      <c r="B158" s="36"/>
      <c r="C158" s="37"/>
      <c r="D158" s="38"/>
      <c r="E158" s="39">
        <f t="shared" si="169"/>
        <v>0</v>
      </c>
      <c r="F158" s="36" t="str">
        <f t="shared" si="159"/>
        <v/>
      </c>
      <c r="G158" s="39">
        <f t="shared" si="163"/>
        <v>0</v>
      </c>
      <c r="H158" s="39">
        <f t="shared" si="170"/>
        <v>0</v>
      </c>
      <c r="I158" s="421"/>
      <c r="J158" s="7">
        <f t="shared" si="166"/>
        <v>0</v>
      </c>
      <c r="K158" s="40" t="str">
        <f t="shared" si="167"/>
        <v/>
      </c>
      <c r="L158" s="381" t="str">
        <f t="shared" si="168"/>
        <v/>
      </c>
    </row>
    <row r="159" spans="1:13" ht="15.75" thickBot="1">
      <c r="A159" s="41"/>
      <c r="B159" s="41"/>
      <c r="C159" s="42"/>
      <c r="D159" s="43"/>
      <c r="E159" s="39">
        <f t="shared" si="169"/>
        <v>0</v>
      </c>
      <c r="F159" s="36" t="str">
        <f t="shared" si="159"/>
        <v/>
      </c>
      <c r="G159" s="39">
        <f t="shared" si="163"/>
        <v>0</v>
      </c>
      <c r="H159" s="39">
        <f t="shared" si="170"/>
        <v>0</v>
      </c>
      <c r="I159" s="421"/>
      <c r="J159" s="7">
        <f t="shared" ref="J159" si="171">IF(K159&lt;&gt;"",ROUND((L159-K159)/30,0),0)</f>
        <v>0</v>
      </c>
      <c r="K159" s="40" t="str">
        <f t="shared" ref="K159" si="172">IF(Bill_Dt2&gt;L158,L158+1,"")</f>
        <v/>
      </c>
      <c r="L159" s="381" t="str">
        <f t="shared" ref="L159" si="173">IF(K159&lt;&gt;"",IF(Bill_Dt2&lt;DATE(YEAR(K159)+1,3,31),Bill_Dt2,DATE(YEAR(K159)+1,3,31)),"")</f>
        <v/>
      </c>
    </row>
    <row r="160" spans="1:13" ht="16.5" thickTop="1" thickBot="1">
      <c r="A160" s="460" t="s">
        <v>30</v>
      </c>
      <c r="B160" s="461"/>
      <c r="C160" s="461"/>
      <c r="D160" s="461"/>
      <c r="E160" s="461"/>
      <c r="F160" s="462"/>
      <c r="G160" s="45">
        <f>SUM(G152:G159)</f>
        <v>7641</v>
      </c>
      <c r="H160" s="46"/>
      <c r="I160" s="192"/>
      <c r="K160" s="40"/>
      <c r="L160" s="381"/>
    </row>
    <row r="161" spans="1:13" ht="15.75" thickTop="1">
      <c r="I161" s="192"/>
      <c r="J161" s="192"/>
    </row>
    <row r="162" spans="1:13" ht="30">
      <c r="A162" s="33" t="s">
        <v>39</v>
      </c>
      <c r="B162" s="33" t="s">
        <v>40</v>
      </c>
      <c r="C162" s="463" t="s">
        <v>41</v>
      </c>
      <c r="D162" s="464"/>
      <c r="E162" s="33" t="s">
        <v>42</v>
      </c>
      <c r="F162" s="33" t="s">
        <v>43</v>
      </c>
      <c r="G162" s="33" t="s">
        <v>44</v>
      </c>
      <c r="H162" s="33" t="s">
        <v>30</v>
      </c>
      <c r="I162" s="192"/>
      <c r="J162" s="192" t="s">
        <v>45</v>
      </c>
      <c r="K162" s="34"/>
      <c r="L162" s="34"/>
    </row>
    <row r="163" spans="1:13" ht="15">
      <c r="A163" s="35">
        <v>1</v>
      </c>
      <c r="B163" s="35">
        <v>2</v>
      </c>
      <c r="C163" s="465">
        <v>3</v>
      </c>
      <c r="D163" s="466"/>
      <c r="E163" s="35">
        <v>4</v>
      </c>
      <c r="F163" s="35">
        <v>5</v>
      </c>
      <c r="G163" s="35">
        <v>6</v>
      </c>
      <c r="H163" s="35">
        <v>7</v>
      </c>
      <c r="I163" s="192"/>
      <c r="J163" s="192"/>
      <c r="K163" s="8" t="s">
        <v>46</v>
      </c>
      <c r="L163" s="8" t="s">
        <v>47</v>
      </c>
    </row>
    <row r="164" spans="1:13" ht="15">
      <c r="A164" s="36">
        <v>13</v>
      </c>
      <c r="B164" s="36">
        <f>Data!K31</f>
        <v>2792</v>
      </c>
      <c r="C164" s="37" t="str">
        <f>Data!D31&amp;" / "</f>
        <v xml:space="preserve">5078 / </v>
      </c>
      <c r="D164" s="38">
        <f>Data!E31</f>
        <v>39801</v>
      </c>
      <c r="E164" s="39">
        <f>B164</f>
        <v>2792</v>
      </c>
      <c r="F164" s="36" t="str">
        <f t="shared" ref="F164:F170" si="174">IF(K164&lt;&gt;"",TEXT(K164,"MMM-YYYY") &amp; " - " &amp;TEXT(L164,"MMM-YYYY")&amp;" ( "&amp;J164&amp;" M )",K164)</f>
        <v>Jan-2009 - Mar-2010 ( 15 M )</v>
      </c>
      <c r="G164" s="39">
        <f t="shared" ref="G164:G170" si="175">IF(J163=0,0,ROUND(E164*J163/12*8/100,0))</f>
        <v>0</v>
      </c>
      <c r="H164" s="39">
        <f t="shared" ref="H164:H168" si="176">E164+G164</f>
        <v>2792</v>
      </c>
      <c r="I164" s="192"/>
      <c r="J164" s="7">
        <f t="shared" ref="J164:J165" si="177">IF(K164&lt;&gt;"",ROUND((L164-K164)/30,0),0)</f>
        <v>15</v>
      </c>
      <c r="K164" s="40">
        <f>IF(D164=0,"",DATE(YEAR(D164),MONTH(D164)+1,1))</f>
        <v>39814</v>
      </c>
      <c r="L164" s="381">
        <f t="shared" ref="L164:L165" si="178">IF(K164&lt;&gt;"",IF(Bill_Dt2&lt;DATE(YEAR(K164)+1,3,31),Bill_Dt2,DATE(YEAR(K164)+1,3,31)),"")</f>
        <v>40268</v>
      </c>
    </row>
    <row r="165" spans="1:13">
      <c r="A165" s="36"/>
      <c r="B165" s="36"/>
      <c r="C165" s="37"/>
      <c r="D165" s="38"/>
      <c r="E165" s="39">
        <f>IF(F165="",0,H164)</f>
        <v>2792</v>
      </c>
      <c r="F165" s="36" t="str">
        <f t="shared" si="174"/>
        <v>Apr-2010 - Mar-2011 ( 12 M )</v>
      </c>
      <c r="G165" s="39">
        <f t="shared" si="175"/>
        <v>279</v>
      </c>
      <c r="H165" s="39">
        <f t="shared" si="176"/>
        <v>3071</v>
      </c>
      <c r="J165" s="7">
        <f t="shared" si="177"/>
        <v>12</v>
      </c>
      <c r="K165" s="40">
        <f t="shared" ref="K165" si="179">IF(Bill_Dt2&gt;L164,L164+1,"")</f>
        <v>40269</v>
      </c>
      <c r="L165" s="381">
        <f t="shared" si="178"/>
        <v>40633</v>
      </c>
    </row>
    <row r="166" spans="1:13" ht="15">
      <c r="A166" s="36"/>
      <c r="B166" s="36"/>
      <c r="C166" s="37"/>
      <c r="D166" s="38"/>
      <c r="E166" s="39">
        <f t="shared" ref="E166:E168" si="180">IF(F166="",0,H165)</f>
        <v>3071</v>
      </c>
      <c r="F166" s="36" t="str">
        <f t="shared" si="174"/>
        <v>Apr-2011 - Mar-2012 ( 12 M )</v>
      </c>
      <c r="G166" s="39">
        <f t="shared" si="175"/>
        <v>246</v>
      </c>
      <c r="H166" s="39">
        <f t="shared" si="176"/>
        <v>3317</v>
      </c>
      <c r="I166" s="192"/>
      <c r="J166" s="7">
        <f t="shared" ref="J166:J170" si="181">IF(K166&lt;&gt;"",ROUND((L166-K166)/30,0),0)</f>
        <v>12</v>
      </c>
      <c r="K166" s="40">
        <f t="shared" ref="K166:K170" si="182">IF(Bill_Dt2&gt;L165,L165+1,"")</f>
        <v>40634</v>
      </c>
      <c r="L166" s="381">
        <f t="shared" ref="L166:L170" si="183">IF(K166&lt;&gt;"",IF(Bill_Dt2&lt;DATE(YEAR(K166)+1,3,31),Bill_Dt2,DATE(YEAR(K166)+1,3,31)),"")</f>
        <v>40999</v>
      </c>
    </row>
    <row r="167" spans="1:13" s="34" customFormat="1" ht="15">
      <c r="A167" s="36"/>
      <c r="B167" s="36"/>
      <c r="C167" s="37"/>
      <c r="D167" s="38"/>
      <c r="E167" s="39">
        <f t="shared" si="180"/>
        <v>3317</v>
      </c>
      <c r="F167" s="36" t="str">
        <f t="shared" si="174"/>
        <v>Apr-2012 - Mar-2013 ( 12 M )</v>
      </c>
      <c r="G167" s="39">
        <f t="shared" si="175"/>
        <v>265</v>
      </c>
      <c r="H167" s="39">
        <f t="shared" si="176"/>
        <v>3582</v>
      </c>
      <c r="I167" s="192"/>
      <c r="J167" s="7">
        <f t="shared" si="181"/>
        <v>12</v>
      </c>
      <c r="K167" s="40">
        <f t="shared" si="182"/>
        <v>41000</v>
      </c>
      <c r="L167" s="381">
        <f t="shared" si="183"/>
        <v>41364</v>
      </c>
      <c r="M167"/>
    </row>
    <row r="168" spans="1:13" ht="15">
      <c r="A168" s="36"/>
      <c r="B168" s="36"/>
      <c r="C168" s="37"/>
      <c r="D168" s="38"/>
      <c r="E168" s="39">
        <f t="shared" si="180"/>
        <v>3582</v>
      </c>
      <c r="F168" s="36" t="str">
        <f t="shared" si="174"/>
        <v>Apr-2013 - Mar-2014 ( 12 M )</v>
      </c>
      <c r="G168" s="39">
        <f t="shared" si="175"/>
        <v>287</v>
      </c>
      <c r="H168" s="39">
        <f t="shared" si="176"/>
        <v>3869</v>
      </c>
      <c r="I168" s="192"/>
      <c r="J168" s="7">
        <f t="shared" si="181"/>
        <v>12</v>
      </c>
      <c r="K168" s="40">
        <f t="shared" si="182"/>
        <v>41365</v>
      </c>
      <c r="L168" s="381">
        <f t="shared" si="183"/>
        <v>41729</v>
      </c>
    </row>
    <row r="169" spans="1:13" ht="15">
      <c r="A169" s="41"/>
      <c r="B169" s="41"/>
      <c r="C169" s="42"/>
      <c r="D169" s="43"/>
      <c r="E169" s="39">
        <f t="shared" ref="E169:E170" si="184">IF(F169="",0,H168)</f>
        <v>0</v>
      </c>
      <c r="F169" s="36" t="str">
        <f t="shared" si="174"/>
        <v/>
      </c>
      <c r="G169" s="39">
        <f t="shared" si="175"/>
        <v>0</v>
      </c>
      <c r="H169" s="39">
        <f t="shared" ref="H169:H170" si="185">E169+G169</f>
        <v>0</v>
      </c>
      <c r="I169" s="192"/>
      <c r="J169" s="7">
        <f t="shared" si="181"/>
        <v>0</v>
      </c>
      <c r="K169" s="40" t="str">
        <f t="shared" si="182"/>
        <v/>
      </c>
      <c r="L169" s="381" t="str">
        <f t="shared" si="183"/>
        <v/>
      </c>
    </row>
    <row r="170" spans="1:13" ht="15.75" thickBot="1">
      <c r="A170" s="41"/>
      <c r="B170" s="41"/>
      <c r="C170" s="42"/>
      <c r="D170" s="43"/>
      <c r="E170" s="39">
        <f t="shared" si="184"/>
        <v>0</v>
      </c>
      <c r="F170" s="36" t="str">
        <f t="shared" si="174"/>
        <v/>
      </c>
      <c r="G170" s="39">
        <f t="shared" si="175"/>
        <v>0</v>
      </c>
      <c r="H170" s="39">
        <f t="shared" si="185"/>
        <v>0</v>
      </c>
      <c r="I170" s="192"/>
      <c r="J170" s="7">
        <f t="shared" si="181"/>
        <v>0</v>
      </c>
      <c r="K170" s="40" t="str">
        <f t="shared" si="182"/>
        <v/>
      </c>
      <c r="L170" s="381" t="str">
        <f t="shared" si="183"/>
        <v/>
      </c>
    </row>
    <row r="171" spans="1:13" ht="16.5" thickTop="1" thickBot="1">
      <c r="A171" s="460" t="s">
        <v>30</v>
      </c>
      <c r="B171" s="461"/>
      <c r="C171" s="461"/>
      <c r="D171" s="461"/>
      <c r="E171" s="461"/>
      <c r="F171" s="462"/>
      <c r="G171" s="45">
        <f>SUM(G164:G170)</f>
        <v>1077</v>
      </c>
      <c r="H171" s="46"/>
      <c r="I171" s="192"/>
      <c r="J171" s="192"/>
      <c r="K171" s="7" t="str">
        <f>IF(L169&lt;=2013,L169,"")</f>
        <v/>
      </c>
      <c r="L171" s="7" t="str">
        <f t="shared" ref="L171" si="186">IF(K171&lt;&gt;"",K171+1,"")</f>
        <v/>
      </c>
    </row>
    <row r="172" spans="1:13" ht="15.75" thickTop="1">
      <c r="I172" s="192"/>
    </row>
    <row r="173" spans="1:13" ht="30">
      <c r="A173" s="33" t="s">
        <v>39</v>
      </c>
      <c r="B173" s="33" t="s">
        <v>40</v>
      </c>
      <c r="C173" s="463" t="s">
        <v>41</v>
      </c>
      <c r="D173" s="464"/>
      <c r="E173" s="33" t="s">
        <v>42</v>
      </c>
      <c r="F173" s="33" t="s">
        <v>43</v>
      </c>
      <c r="G173" s="33" t="s">
        <v>44</v>
      </c>
      <c r="H173" s="33" t="s">
        <v>30</v>
      </c>
      <c r="I173" s="192"/>
      <c r="J173" s="192" t="s">
        <v>45</v>
      </c>
      <c r="K173" s="34"/>
      <c r="L173" s="34"/>
    </row>
    <row r="174" spans="1:13" ht="15">
      <c r="A174" s="35">
        <v>1</v>
      </c>
      <c r="B174" s="35">
        <v>2</v>
      </c>
      <c r="C174" s="465">
        <v>3</v>
      </c>
      <c r="D174" s="466"/>
      <c r="E174" s="35">
        <v>4</v>
      </c>
      <c r="F174" s="35">
        <v>5</v>
      </c>
      <c r="G174" s="35">
        <v>6</v>
      </c>
      <c r="H174" s="35">
        <v>7</v>
      </c>
      <c r="I174" s="192"/>
      <c r="J174" s="192"/>
      <c r="K174" s="8" t="s">
        <v>46</v>
      </c>
      <c r="L174" s="8" t="s">
        <v>47</v>
      </c>
    </row>
    <row r="175" spans="1:13">
      <c r="A175" s="36">
        <v>14</v>
      </c>
      <c r="B175" s="36">
        <f>Data!K32</f>
        <v>4507</v>
      </c>
      <c r="C175" s="37" t="str">
        <f>Data!D32&amp;" / "</f>
        <v xml:space="preserve">199 / </v>
      </c>
      <c r="D175" s="38">
        <f>Data!E32</f>
        <v>39558</v>
      </c>
      <c r="E175" s="39">
        <f>B175</f>
        <v>4507</v>
      </c>
      <c r="F175" s="36" t="str">
        <f t="shared" ref="F175:F182" si="187">IF(K175&lt;&gt;"",TEXT(K175,"MMM-YYYY") &amp; " - " &amp;TEXT(L175,"MMM-YYYY")&amp;" ( "&amp;J175&amp;" M )",K175)</f>
        <v>May-2008 - Mar-2009 ( 11 M )</v>
      </c>
      <c r="G175" s="39">
        <f>IF(J175=0,0,ROUND(E175*J175/12*8/100,0))</f>
        <v>331</v>
      </c>
      <c r="H175" s="39">
        <f t="shared" ref="H175:H177" si="188">E175+G175</f>
        <v>4838</v>
      </c>
      <c r="J175" s="7">
        <f t="shared" ref="J175:J178" si="189">IF(K175&lt;&gt;"",ROUND((L175-K175)/30,0),0)</f>
        <v>11</v>
      </c>
      <c r="K175" s="40">
        <f>IF(D175=0,"",DATE(YEAR(D175),MONTH(D175)+1,1))</f>
        <v>39569</v>
      </c>
      <c r="L175" s="381">
        <f t="shared" ref="L175:L178" si="190">IF(K175&lt;&gt;"",IF(Bill_Dt2&lt;DATE(YEAR(K175)+1,3,31),Bill_Dt2,DATE(YEAR(K175)+1,3,31)),"")</f>
        <v>39903</v>
      </c>
    </row>
    <row r="176" spans="1:13" ht="15">
      <c r="A176" s="36"/>
      <c r="B176" s="36"/>
      <c r="C176" s="37"/>
      <c r="D176" s="38"/>
      <c r="E176" s="39">
        <f>IF(F176="",0,H175)</f>
        <v>4838</v>
      </c>
      <c r="F176" s="36" t="str">
        <f t="shared" si="187"/>
        <v>Apr-2009 - Mar-2010 ( 12 M )</v>
      </c>
      <c r="G176" s="39">
        <f>IF(J176=0,0,ROUND(E176*J176/12*8/100,0))</f>
        <v>387</v>
      </c>
      <c r="H176" s="39">
        <f t="shared" si="188"/>
        <v>5225</v>
      </c>
      <c r="I176" s="192"/>
      <c r="J176" s="7">
        <f t="shared" si="189"/>
        <v>12</v>
      </c>
      <c r="K176" s="40">
        <f t="shared" ref="K176:K178" si="191">IF(Bill_Dt2&gt;L175,L175+1,"")</f>
        <v>39904</v>
      </c>
      <c r="L176" s="381">
        <f t="shared" si="190"/>
        <v>40268</v>
      </c>
    </row>
    <row r="177" spans="1:13" s="34" customFormat="1" ht="15">
      <c r="A177" s="36"/>
      <c r="B177" s="36"/>
      <c r="C177" s="37"/>
      <c r="D177" s="38"/>
      <c r="E177" s="39">
        <f t="shared" ref="E177:E182" si="192">IF(F177="",0,H176)</f>
        <v>5225</v>
      </c>
      <c r="F177" s="36" t="str">
        <f t="shared" si="187"/>
        <v>Apr-2010 - Mar-2011 ( 12 M )</v>
      </c>
      <c r="G177" s="39">
        <f>IF(J177=0,0,ROUND(E177*J177/12*8/100,0))</f>
        <v>418</v>
      </c>
      <c r="H177" s="39">
        <f t="shared" si="188"/>
        <v>5643</v>
      </c>
      <c r="I177" s="192"/>
      <c r="J177" s="7">
        <f t="shared" si="189"/>
        <v>12</v>
      </c>
      <c r="K177" s="40">
        <f t="shared" si="191"/>
        <v>40269</v>
      </c>
      <c r="L177" s="381">
        <f t="shared" si="190"/>
        <v>40633</v>
      </c>
      <c r="M177"/>
    </row>
    <row r="178" spans="1:13" ht="15">
      <c r="A178" s="36"/>
      <c r="B178" s="36"/>
      <c r="C178" s="37"/>
      <c r="D178" s="38"/>
      <c r="E178" s="39">
        <f t="shared" si="192"/>
        <v>5643</v>
      </c>
      <c r="F178" s="36" t="str">
        <f t="shared" si="187"/>
        <v>Apr-2011 - Mar-2012 ( 12 M )</v>
      </c>
      <c r="G178" s="39">
        <f t="shared" ref="G178:G182" si="193">IF(J178=0,0,ROUND(E178*J178/12*8/100,0))</f>
        <v>451</v>
      </c>
      <c r="H178" s="39">
        <f t="shared" ref="H178:H182" si="194">E178+G178</f>
        <v>6094</v>
      </c>
      <c r="I178" s="192"/>
      <c r="J178" s="7">
        <f t="shared" si="189"/>
        <v>12</v>
      </c>
      <c r="K178" s="40">
        <f t="shared" si="191"/>
        <v>40634</v>
      </c>
      <c r="L178" s="381">
        <f t="shared" si="190"/>
        <v>40999</v>
      </c>
    </row>
    <row r="179" spans="1:13" ht="15">
      <c r="A179" s="36"/>
      <c r="B179" s="36"/>
      <c r="C179" s="37"/>
      <c r="D179" s="38"/>
      <c r="E179" s="39">
        <f t="shared" si="192"/>
        <v>6094</v>
      </c>
      <c r="F179" s="36" t="str">
        <f t="shared" si="187"/>
        <v>Apr-2012 - Mar-2013 ( 12 M )</v>
      </c>
      <c r="G179" s="39">
        <f t="shared" si="193"/>
        <v>488</v>
      </c>
      <c r="H179" s="39">
        <f t="shared" si="194"/>
        <v>6582</v>
      </c>
      <c r="I179" s="421"/>
      <c r="J179" s="7">
        <f t="shared" ref="J179:J182" si="195">IF(K179&lt;&gt;"",ROUND((L179-K179)/30,0),0)</f>
        <v>12</v>
      </c>
      <c r="K179" s="40">
        <f t="shared" ref="K179:K182" si="196">IF(Bill_Dt2&gt;L178,L178+1,"")</f>
        <v>41000</v>
      </c>
      <c r="L179" s="381">
        <f t="shared" ref="L179:L182" si="197">IF(K179&lt;&gt;"",IF(Bill_Dt2&lt;DATE(YEAR(K179)+1,3,31),Bill_Dt2,DATE(YEAR(K179)+1,3,31)),"")</f>
        <v>41364</v>
      </c>
    </row>
    <row r="180" spans="1:13" ht="15">
      <c r="A180" s="36"/>
      <c r="B180" s="36"/>
      <c r="C180" s="37"/>
      <c r="D180" s="38"/>
      <c r="E180" s="39">
        <f t="shared" si="192"/>
        <v>6582</v>
      </c>
      <c r="F180" s="36" t="str">
        <f t="shared" si="187"/>
        <v>Apr-2013 - Mar-2014 ( 12 M )</v>
      </c>
      <c r="G180" s="39">
        <f t="shared" si="193"/>
        <v>527</v>
      </c>
      <c r="H180" s="39">
        <f t="shared" si="194"/>
        <v>7109</v>
      </c>
      <c r="I180" s="421"/>
      <c r="J180" s="7">
        <f t="shared" si="195"/>
        <v>12</v>
      </c>
      <c r="K180" s="40">
        <f t="shared" si="196"/>
        <v>41365</v>
      </c>
      <c r="L180" s="381">
        <f t="shared" si="197"/>
        <v>41729</v>
      </c>
    </row>
    <row r="181" spans="1:13" ht="15">
      <c r="A181" s="36"/>
      <c r="B181" s="36"/>
      <c r="C181" s="37"/>
      <c r="D181" s="38"/>
      <c r="E181" s="39">
        <f t="shared" si="192"/>
        <v>0</v>
      </c>
      <c r="F181" s="36" t="str">
        <f t="shared" si="187"/>
        <v/>
      </c>
      <c r="G181" s="39">
        <f t="shared" si="193"/>
        <v>0</v>
      </c>
      <c r="H181" s="39">
        <f t="shared" si="194"/>
        <v>0</v>
      </c>
      <c r="I181" s="192"/>
      <c r="J181" s="7">
        <f t="shared" si="195"/>
        <v>0</v>
      </c>
      <c r="K181" s="40" t="str">
        <f t="shared" si="196"/>
        <v/>
      </c>
      <c r="L181" s="381" t="str">
        <f t="shared" si="197"/>
        <v/>
      </c>
    </row>
    <row r="182" spans="1:13" ht="15.75" thickBot="1">
      <c r="A182" s="41"/>
      <c r="B182" s="41"/>
      <c r="C182" s="42"/>
      <c r="D182" s="43"/>
      <c r="E182" s="39">
        <f t="shared" si="192"/>
        <v>0</v>
      </c>
      <c r="F182" s="36" t="str">
        <f t="shared" si="187"/>
        <v/>
      </c>
      <c r="G182" s="39">
        <f t="shared" si="193"/>
        <v>0</v>
      </c>
      <c r="H182" s="39">
        <f t="shared" si="194"/>
        <v>0</v>
      </c>
      <c r="I182" s="192"/>
      <c r="J182" s="7">
        <f t="shared" si="195"/>
        <v>0</v>
      </c>
      <c r="K182" s="40" t="str">
        <f t="shared" si="196"/>
        <v/>
      </c>
      <c r="L182" s="381" t="str">
        <f t="shared" si="197"/>
        <v/>
      </c>
    </row>
    <row r="183" spans="1:13" ht="16.5" thickTop="1" thickBot="1">
      <c r="A183" s="460" t="s">
        <v>30</v>
      </c>
      <c r="B183" s="461"/>
      <c r="C183" s="461"/>
      <c r="D183" s="461"/>
      <c r="E183" s="461"/>
      <c r="F183" s="462"/>
      <c r="G183" s="45">
        <f>SUM(G175:G182)</f>
        <v>2602</v>
      </c>
      <c r="H183" s="46"/>
      <c r="I183" s="192"/>
      <c r="J183" s="192"/>
    </row>
    <row r="184" spans="1:13" ht="15.75" thickTop="1">
      <c r="I184" s="192"/>
    </row>
    <row r="185" spans="1:13" ht="30">
      <c r="A185" s="33" t="s">
        <v>39</v>
      </c>
      <c r="B185" s="33" t="s">
        <v>40</v>
      </c>
      <c r="C185" s="463" t="s">
        <v>41</v>
      </c>
      <c r="D185" s="464"/>
      <c r="E185" s="33" t="s">
        <v>42</v>
      </c>
      <c r="F185" s="33" t="s">
        <v>43</v>
      </c>
      <c r="G185" s="33" t="s">
        <v>44</v>
      </c>
      <c r="H185" s="33" t="s">
        <v>30</v>
      </c>
      <c r="I185" s="192"/>
      <c r="J185" s="192" t="s">
        <v>45</v>
      </c>
      <c r="K185" s="34"/>
      <c r="L185" s="34"/>
    </row>
    <row r="186" spans="1:13" ht="15">
      <c r="A186" s="35">
        <v>1</v>
      </c>
      <c r="B186" s="35">
        <v>2</v>
      </c>
      <c r="C186" s="465">
        <v>3</v>
      </c>
      <c r="D186" s="466"/>
      <c r="E186" s="35">
        <v>4</v>
      </c>
      <c r="F186" s="35">
        <v>5</v>
      </c>
      <c r="G186" s="35">
        <v>6</v>
      </c>
      <c r="H186" s="35">
        <v>7</v>
      </c>
      <c r="I186" s="192"/>
      <c r="J186" s="192"/>
      <c r="K186" s="8" t="s">
        <v>46</v>
      </c>
      <c r="L186" s="8" t="s">
        <v>47</v>
      </c>
    </row>
    <row r="187" spans="1:13">
      <c r="A187" s="36">
        <v>15</v>
      </c>
      <c r="B187" s="36">
        <f>Data!K33</f>
        <v>11471</v>
      </c>
      <c r="C187" s="37" t="str">
        <f>Data!D33&amp;" / "</f>
        <v xml:space="preserve">197 / </v>
      </c>
      <c r="D187" s="38">
        <f>Data!E33</f>
        <v>39923</v>
      </c>
      <c r="E187" s="39">
        <f>B187</f>
        <v>11471</v>
      </c>
      <c r="F187" s="36" t="str">
        <f t="shared" ref="F187:F192" si="198">IF(K187&lt;&gt;"",TEXT(K187,"MMM-YYYY") &amp; " - " &amp;TEXT(L187,"MMM-YYYY")&amp;" ( "&amp;J187&amp;" M )",K187)</f>
        <v>May-2009 - Mar-2010 ( 11 M )</v>
      </c>
      <c r="G187" s="39">
        <f t="shared" ref="G187:G192" si="199">IF(J187=0,0,ROUND(E187*J187/12*8/100,0))</f>
        <v>841</v>
      </c>
      <c r="H187" s="39">
        <f t="shared" ref="H187:H192" si="200">E187+G187</f>
        <v>12312</v>
      </c>
      <c r="J187" s="7">
        <f t="shared" ref="J187:J192" si="201">IF(K187&lt;&gt;"",ROUND((L187-K187)/30,0),0)</f>
        <v>11</v>
      </c>
      <c r="K187" s="40">
        <f>IF(D187=0,"",DATE(YEAR(D187),MONTH(D187)+1,1))</f>
        <v>39934</v>
      </c>
      <c r="L187" s="381">
        <f t="shared" ref="L187:L192" si="202">IF(K187&lt;&gt;"",IF(Bill_Dt2&lt;DATE(YEAR(K187)+1,3,31),Bill_Dt2,DATE(YEAR(K187)+1,3,31)),"")</f>
        <v>40268</v>
      </c>
    </row>
    <row r="188" spans="1:13" ht="15">
      <c r="A188" s="36"/>
      <c r="B188" s="36"/>
      <c r="C188" s="37"/>
      <c r="D188" s="38"/>
      <c r="E188" s="39">
        <f>IF(F188="",0,H187)</f>
        <v>12312</v>
      </c>
      <c r="F188" s="36" t="str">
        <f t="shared" si="198"/>
        <v>Apr-2010 - Mar-2011 ( 12 M )</v>
      </c>
      <c r="G188" s="39">
        <f t="shared" si="199"/>
        <v>985</v>
      </c>
      <c r="H188" s="39">
        <f t="shared" si="200"/>
        <v>13297</v>
      </c>
      <c r="I188" s="192"/>
      <c r="J188" s="7">
        <f t="shared" si="201"/>
        <v>12</v>
      </c>
      <c r="K188" s="40">
        <f t="shared" ref="K188:K192" si="203">IF(Bill_Dt2&gt;L187,L187+1,"")</f>
        <v>40269</v>
      </c>
      <c r="L188" s="381">
        <f t="shared" si="202"/>
        <v>40633</v>
      </c>
    </row>
    <row r="189" spans="1:13" ht="15">
      <c r="A189" s="36"/>
      <c r="B189" s="36"/>
      <c r="C189" s="37"/>
      <c r="D189" s="38"/>
      <c r="E189" s="39">
        <f t="shared" ref="E189:E192" si="204">IF(F189="",0,H188)</f>
        <v>13297</v>
      </c>
      <c r="F189" s="36" t="str">
        <f t="shared" si="198"/>
        <v>Apr-2011 - Mar-2012 ( 12 M )</v>
      </c>
      <c r="G189" s="39">
        <f t="shared" si="199"/>
        <v>1064</v>
      </c>
      <c r="H189" s="39">
        <f t="shared" si="200"/>
        <v>14361</v>
      </c>
      <c r="I189" s="192"/>
      <c r="J189" s="7">
        <f t="shared" si="201"/>
        <v>12</v>
      </c>
      <c r="K189" s="40">
        <f t="shared" si="203"/>
        <v>40634</v>
      </c>
      <c r="L189" s="381">
        <f t="shared" si="202"/>
        <v>40999</v>
      </c>
    </row>
    <row r="190" spans="1:13" ht="15">
      <c r="A190" s="36"/>
      <c r="B190" s="36"/>
      <c r="C190" s="37"/>
      <c r="D190" s="38"/>
      <c r="E190" s="39">
        <f t="shared" si="204"/>
        <v>14361</v>
      </c>
      <c r="F190" s="36" t="str">
        <f t="shared" si="198"/>
        <v>Apr-2012 - Mar-2013 ( 12 M )</v>
      </c>
      <c r="G190" s="39">
        <f t="shared" si="199"/>
        <v>1149</v>
      </c>
      <c r="H190" s="39">
        <f t="shared" si="200"/>
        <v>15510</v>
      </c>
      <c r="I190" s="192"/>
      <c r="J190" s="7">
        <f t="shared" si="201"/>
        <v>12</v>
      </c>
      <c r="K190" s="40">
        <f t="shared" si="203"/>
        <v>41000</v>
      </c>
      <c r="L190" s="381">
        <f t="shared" si="202"/>
        <v>41364</v>
      </c>
    </row>
    <row r="191" spans="1:13" ht="15">
      <c r="A191" s="36"/>
      <c r="B191" s="36"/>
      <c r="C191" s="37"/>
      <c r="D191" s="38"/>
      <c r="E191" s="39">
        <f t="shared" si="204"/>
        <v>15510</v>
      </c>
      <c r="F191" s="36" t="str">
        <f t="shared" si="198"/>
        <v>Apr-2013 - Mar-2014 ( 12 M )</v>
      </c>
      <c r="G191" s="39">
        <f t="shared" si="199"/>
        <v>1241</v>
      </c>
      <c r="H191" s="39">
        <f t="shared" si="200"/>
        <v>16751</v>
      </c>
      <c r="I191" s="192"/>
      <c r="J191" s="7">
        <f t="shared" si="201"/>
        <v>12</v>
      </c>
      <c r="K191" s="40">
        <f t="shared" si="203"/>
        <v>41365</v>
      </c>
      <c r="L191" s="381">
        <f t="shared" si="202"/>
        <v>41729</v>
      </c>
    </row>
    <row r="192" spans="1:13" ht="15.75" thickBot="1">
      <c r="A192" s="41"/>
      <c r="B192" s="41"/>
      <c r="C192" s="42"/>
      <c r="D192" s="43"/>
      <c r="E192" s="39">
        <f t="shared" si="204"/>
        <v>0</v>
      </c>
      <c r="F192" s="36" t="str">
        <f t="shared" si="198"/>
        <v/>
      </c>
      <c r="G192" s="39">
        <f t="shared" si="199"/>
        <v>0</v>
      </c>
      <c r="H192" s="44">
        <f t="shared" si="200"/>
        <v>0</v>
      </c>
      <c r="I192" s="192"/>
      <c r="J192" s="7">
        <f t="shared" si="201"/>
        <v>0</v>
      </c>
      <c r="K192" s="40" t="str">
        <f t="shared" si="203"/>
        <v/>
      </c>
      <c r="L192" s="381" t="str">
        <f t="shared" si="202"/>
        <v/>
      </c>
    </row>
    <row r="193" spans="1:12" ht="16.5" thickTop="1" thickBot="1">
      <c r="A193" s="460" t="s">
        <v>30</v>
      </c>
      <c r="B193" s="461"/>
      <c r="C193" s="461"/>
      <c r="D193" s="461"/>
      <c r="E193" s="461"/>
      <c r="F193" s="462"/>
      <c r="G193" s="45">
        <f>SUM(G187:G192)</f>
        <v>5280</v>
      </c>
      <c r="H193" s="46"/>
      <c r="I193" s="192"/>
      <c r="K193" s="40"/>
      <c r="L193" s="381"/>
    </row>
    <row r="194" spans="1:12" ht="15.75" thickTop="1">
      <c r="I194" s="192"/>
    </row>
    <row r="195" spans="1:12" ht="30">
      <c r="A195" s="33" t="s">
        <v>39</v>
      </c>
      <c r="B195" s="33" t="s">
        <v>40</v>
      </c>
      <c r="C195" s="463" t="s">
        <v>41</v>
      </c>
      <c r="D195" s="464"/>
      <c r="E195" s="33" t="s">
        <v>42</v>
      </c>
      <c r="F195" s="33" t="s">
        <v>43</v>
      </c>
      <c r="G195" s="33" t="s">
        <v>44</v>
      </c>
      <c r="H195" s="33" t="s">
        <v>30</v>
      </c>
      <c r="I195" s="192"/>
      <c r="J195" s="192" t="s">
        <v>45</v>
      </c>
      <c r="K195" s="34"/>
      <c r="L195" s="34"/>
    </row>
    <row r="196" spans="1:12" ht="15">
      <c r="A196" s="35">
        <v>1</v>
      </c>
      <c r="B196" s="35">
        <v>2</v>
      </c>
      <c r="C196" s="465">
        <v>3</v>
      </c>
      <c r="D196" s="466"/>
      <c r="E196" s="35">
        <v>4</v>
      </c>
      <c r="F196" s="35">
        <v>5</v>
      </c>
      <c r="G196" s="35">
        <v>6</v>
      </c>
      <c r="H196" s="35">
        <v>7</v>
      </c>
      <c r="I196" s="192"/>
      <c r="J196" s="192"/>
      <c r="K196" s="8" t="s">
        <v>46</v>
      </c>
      <c r="L196" s="8" t="s">
        <v>47</v>
      </c>
    </row>
    <row r="197" spans="1:12">
      <c r="A197" s="36">
        <v>16</v>
      </c>
      <c r="B197" s="36">
        <f>Data!H34</f>
        <v>13430</v>
      </c>
      <c r="C197" s="37" t="str">
        <f>Data!D34&amp;" / "</f>
        <v xml:space="preserve">5558 / </v>
      </c>
      <c r="D197" s="38">
        <f>Data!E34</f>
        <v>40144</v>
      </c>
      <c r="E197" s="39">
        <f>B197</f>
        <v>13430</v>
      </c>
      <c r="F197" s="36" t="str">
        <f t="shared" ref="F197:F202" si="205">IF(K197&lt;&gt;"",TEXT(K197,"MMM-YYYY") &amp; " - " &amp;TEXT(L197,"MMM-YYYY")&amp;" ( "&amp;J197&amp;" M )",K197)</f>
        <v>Dec-2009 - Mar-2010 ( 4 M )</v>
      </c>
      <c r="G197" s="39">
        <f t="shared" ref="G197:G202" si="206">IF(J197=0,0,ROUND(E197*J197/12*8/100,0))</f>
        <v>358</v>
      </c>
      <c r="H197" s="39">
        <f t="shared" ref="H197:H202" si="207">E197+G197</f>
        <v>13788</v>
      </c>
      <c r="J197" s="7">
        <f t="shared" ref="J197:J202" si="208">IF(K197&lt;&gt;"",ROUND((L197-K197)/30,0),0)</f>
        <v>4</v>
      </c>
      <c r="K197" s="40">
        <f>IF(D197=0,"",DATE(YEAR(D197),MONTH(D197)+1,1))</f>
        <v>40148</v>
      </c>
      <c r="L197" s="381">
        <f t="shared" ref="L197:L202" si="209">IF(K197&lt;&gt;"",IF(Bill_Dt2&lt;DATE(YEAR(K197)+1,3,31),Bill_Dt2,DATE(YEAR(K197)+1,3,31)),"")</f>
        <v>40268</v>
      </c>
    </row>
    <row r="198" spans="1:12" ht="15">
      <c r="A198" s="36"/>
      <c r="B198" s="36"/>
      <c r="C198" s="37"/>
      <c r="D198" s="38"/>
      <c r="E198" s="39">
        <f>IF(F198="",0,H197)</f>
        <v>13788</v>
      </c>
      <c r="F198" s="36" t="str">
        <f t="shared" si="205"/>
        <v>Apr-2010 - Mar-2011 ( 12 M )</v>
      </c>
      <c r="G198" s="39">
        <f t="shared" si="206"/>
        <v>1103</v>
      </c>
      <c r="H198" s="39">
        <f t="shared" si="207"/>
        <v>14891</v>
      </c>
      <c r="I198" s="192"/>
      <c r="J198" s="7">
        <f t="shared" si="208"/>
        <v>12</v>
      </c>
      <c r="K198" s="40">
        <f t="shared" ref="K198:K202" si="210">IF(Bill_Dt2&gt;L197,L197+1,"")</f>
        <v>40269</v>
      </c>
      <c r="L198" s="381">
        <f t="shared" si="209"/>
        <v>40633</v>
      </c>
    </row>
    <row r="199" spans="1:12" ht="15">
      <c r="A199" s="36"/>
      <c r="B199" s="36"/>
      <c r="C199" s="37"/>
      <c r="D199" s="38"/>
      <c r="E199" s="39">
        <f t="shared" ref="E199:E202" si="211">IF(F199="",0,H198)</f>
        <v>14891</v>
      </c>
      <c r="F199" s="36" t="str">
        <f t="shared" si="205"/>
        <v>Apr-2011 - Mar-2012 ( 12 M )</v>
      </c>
      <c r="G199" s="39">
        <f t="shared" si="206"/>
        <v>1191</v>
      </c>
      <c r="H199" s="39">
        <f t="shared" si="207"/>
        <v>16082</v>
      </c>
      <c r="I199" s="192"/>
      <c r="J199" s="7">
        <f t="shared" si="208"/>
        <v>12</v>
      </c>
      <c r="K199" s="40">
        <f t="shared" si="210"/>
        <v>40634</v>
      </c>
      <c r="L199" s="381">
        <f t="shared" si="209"/>
        <v>40999</v>
      </c>
    </row>
    <row r="200" spans="1:12" ht="15">
      <c r="A200" s="36"/>
      <c r="B200" s="36"/>
      <c r="C200" s="37"/>
      <c r="D200" s="38"/>
      <c r="E200" s="39">
        <f t="shared" si="211"/>
        <v>16082</v>
      </c>
      <c r="F200" s="36" t="str">
        <f t="shared" si="205"/>
        <v>Apr-2012 - Mar-2013 ( 12 M )</v>
      </c>
      <c r="G200" s="39">
        <f t="shared" si="206"/>
        <v>1287</v>
      </c>
      <c r="H200" s="39">
        <f t="shared" si="207"/>
        <v>17369</v>
      </c>
      <c r="I200" s="192"/>
      <c r="J200" s="7">
        <f t="shared" si="208"/>
        <v>12</v>
      </c>
      <c r="K200" s="40">
        <f t="shared" si="210"/>
        <v>41000</v>
      </c>
      <c r="L200" s="381">
        <f t="shared" si="209"/>
        <v>41364</v>
      </c>
    </row>
    <row r="201" spans="1:12" ht="15">
      <c r="A201" s="36"/>
      <c r="B201" s="36"/>
      <c r="C201" s="37"/>
      <c r="D201" s="38"/>
      <c r="E201" s="39">
        <f t="shared" si="211"/>
        <v>17369</v>
      </c>
      <c r="F201" s="36" t="str">
        <f t="shared" si="205"/>
        <v>Apr-2013 - Mar-2014 ( 12 M )</v>
      </c>
      <c r="G201" s="39">
        <f t="shared" si="206"/>
        <v>1390</v>
      </c>
      <c r="H201" s="39">
        <f t="shared" si="207"/>
        <v>18759</v>
      </c>
      <c r="I201" s="192"/>
      <c r="J201" s="7">
        <f t="shared" si="208"/>
        <v>12</v>
      </c>
      <c r="K201" s="40">
        <f t="shared" si="210"/>
        <v>41365</v>
      </c>
      <c r="L201" s="381">
        <f t="shared" si="209"/>
        <v>41729</v>
      </c>
    </row>
    <row r="202" spans="1:12" ht="15.75" thickBot="1">
      <c r="A202" s="41"/>
      <c r="B202" s="41"/>
      <c r="C202" s="42"/>
      <c r="D202" s="43"/>
      <c r="E202" s="39">
        <f t="shared" si="211"/>
        <v>0</v>
      </c>
      <c r="F202" s="36" t="str">
        <f t="shared" si="205"/>
        <v/>
      </c>
      <c r="G202" s="39">
        <f t="shared" si="206"/>
        <v>0</v>
      </c>
      <c r="H202" s="44">
        <f t="shared" si="207"/>
        <v>0</v>
      </c>
      <c r="I202" s="192"/>
      <c r="J202" s="7">
        <f t="shared" si="208"/>
        <v>0</v>
      </c>
      <c r="K202" s="40" t="str">
        <f t="shared" si="210"/>
        <v/>
      </c>
      <c r="L202" s="381" t="str">
        <f t="shared" si="209"/>
        <v/>
      </c>
    </row>
    <row r="203" spans="1:12" ht="16.5" thickTop="1" thickBot="1">
      <c r="A203" s="460" t="s">
        <v>30</v>
      </c>
      <c r="B203" s="461"/>
      <c r="C203" s="461"/>
      <c r="D203" s="461"/>
      <c r="E203" s="461"/>
      <c r="F203" s="462"/>
      <c r="G203" s="45">
        <f>SUM(G197:G202)</f>
        <v>5329</v>
      </c>
      <c r="H203" s="46"/>
      <c r="I203" s="192"/>
      <c r="J203" s="192"/>
    </row>
    <row r="204" spans="1:12" ht="15.75" thickTop="1">
      <c r="I204" s="192"/>
    </row>
    <row r="205" spans="1:12" ht="30">
      <c r="A205" s="33" t="s">
        <v>39</v>
      </c>
      <c r="B205" s="33" t="s">
        <v>40</v>
      </c>
      <c r="C205" s="463" t="s">
        <v>41</v>
      </c>
      <c r="D205" s="464"/>
      <c r="E205" s="33" t="s">
        <v>42</v>
      </c>
      <c r="F205" s="33" t="s">
        <v>43</v>
      </c>
      <c r="G205" s="33" t="s">
        <v>44</v>
      </c>
      <c r="H205" s="33" t="s">
        <v>30</v>
      </c>
      <c r="I205" s="192"/>
      <c r="J205" s="192" t="s">
        <v>45</v>
      </c>
      <c r="K205" s="34"/>
      <c r="L205" s="34"/>
    </row>
    <row r="206" spans="1:12" ht="15">
      <c r="A206" s="35">
        <v>1</v>
      </c>
      <c r="B206" s="35">
        <v>2</v>
      </c>
      <c r="C206" s="465">
        <v>3</v>
      </c>
      <c r="D206" s="466"/>
      <c r="E206" s="35">
        <v>4</v>
      </c>
      <c r="F206" s="35">
        <v>5</v>
      </c>
      <c r="G206" s="35">
        <v>6</v>
      </c>
      <c r="H206" s="35">
        <v>7</v>
      </c>
      <c r="I206" s="192"/>
      <c r="J206" s="192"/>
      <c r="K206" s="8" t="s">
        <v>46</v>
      </c>
      <c r="L206" s="8" t="s">
        <v>47</v>
      </c>
    </row>
    <row r="207" spans="1:12">
      <c r="A207" s="36">
        <v>17</v>
      </c>
      <c r="B207" s="36">
        <f>Data!H35</f>
        <v>6640</v>
      </c>
      <c r="C207" s="37" t="str">
        <f>Data!D35&amp;" / "</f>
        <v xml:space="preserve">3108 / </v>
      </c>
      <c r="D207" s="38">
        <f>Data!E35</f>
        <v>40390</v>
      </c>
      <c r="E207" s="39">
        <f>B207</f>
        <v>6640</v>
      </c>
      <c r="F207" s="36" t="str">
        <f t="shared" ref="F207:F212" si="212">IF(K207&lt;&gt;"",TEXT(K207,"MMM-YYYY") &amp; " - " &amp;TEXT(L207,"MMM-YYYY")&amp;" ( "&amp;J207&amp;" M )",K207)</f>
        <v>Aug-2010 - Mar-2011 ( 8 M )</v>
      </c>
      <c r="G207" s="39">
        <f t="shared" ref="G207:G212" si="213">IF(J207=0,0,ROUND(E207*J207/12*8/100,0))</f>
        <v>354</v>
      </c>
      <c r="H207" s="39">
        <f t="shared" ref="H207:H212" si="214">E207+G207</f>
        <v>6994</v>
      </c>
      <c r="J207" s="7">
        <f t="shared" ref="J207:J212" si="215">IF(K207&lt;&gt;"",ROUND((L207-K207)/30,0),0)</f>
        <v>8</v>
      </c>
      <c r="K207" s="40">
        <f>IF(D207=0,"",DATE(YEAR(D207),MONTH(D207)+1,1))</f>
        <v>40391</v>
      </c>
      <c r="L207" s="381">
        <f t="shared" ref="L207:L212" si="216">IF(K207&lt;&gt;"",IF(Bill_Dt2&lt;DATE(YEAR(K207)+1,3,31),Bill_Dt2,DATE(YEAR(K207)+1,3,31)),"")</f>
        <v>40633</v>
      </c>
    </row>
    <row r="208" spans="1:12">
      <c r="A208" s="36"/>
      <c r="B208" s="36"/>
      <c r="C208" s="37"/>
      <c r="D208" s="38"/>
      <c r="E208" s="39">
        <f>IF(F208="",0,H207)</f>
        <v>6994</v>
      </c>
      <c r="F208" s="36" t="str">
        <f t="shared" si="212"/>
        <v>Apr-2011 - Mar-2012 ( 12 M )</v>
      </c>
      <c r="G208" s="39">
        <f t="shared" si="213"/>
        <v>560</v>
      </c>
      <c r="H208" s="39">
        <f t="shared" si="214"/>
        <v>7554</v>
      </c>
      <c r="J208" s="7">
        <f t="shared" si="215"/>
        <v>12</v>
      </c>
      <c r="K208" s="40">
        <f t="shared" ref="K208:K212" si="217">IF(Bill_Dt2&gt;L207,L207+1,"")</f>
        <v>40634</v>
      </c>
      <c r="L208" s="381">
        <f t="shared" si="216"/>
        <v>40999</v>
      </c>
    </row>
    <row r="209" spans="1:12">
      <c r="A209" s="36"/>
      <c r="B209" s="36"/>
      <c r="C209" s="37"/>
      <c r="D209" s="38"/>
      <c r="E209" s="39">
        <f t="shared" ref="E209:E212" si="218">IF(F209="",0,H208)</f>
        <v>7554</v>
      </c>
      <c r="F209" s="36" t="str">
        <f t="shared" si="212"/>
        <v>Apr-2012 - Mar-2013 ( 12 M )</v>
      </c>
      <c r="G209" s="39">
        <f t="shared" si="213"/>
        <v>604</v>
      </c>
      <c r="H209" s="39">
        <f t="shared" si="214"/>
        <v>8158</v>
      </c>
      <c r="J209" s="7">
        <f t="shared" si="215"/>
        <v>12</v>
      </c>
      <c r="K209" s="40">
        <f t="shared" si="217"/>
        <v>41000</v>
      </c>
      <c r="L209" s="381">
        <f t="shared" si="216"/>
        <v>41364</v>
      </c>
    </row>
    <row r="210" spans="1:12">
      <c r="A210" s="36"/>
      <c r="B210" s="36"/>
      <c r="C210" s="37"/>
      <c r="D210" s="38"/>
      <c r="E210" s="39">
        <f t="shared" si="218"/>
        <v>8158</v>
      </c>
      <c r="F210" s="36" t="str">
        <f t="shared" si="212"/>
        <v>Apr-2013 - Mar-2014 ( 12 M )</v>
      </c>
      <c r="G210" s="39">
        <f t="shared" si="213"/>
        <v>653</v>
      </c>
      <c r="H210" s="39">
        <f t="shared" si="214"/>
        <v>8811</v>
      </c>
      <c r="J210" s="7">
        <f t="shared" si="215"/>
        <v>12</v>
      </c>
      <c r="K210" s="40">
        <f t="shared" si="217"/>
        <v>41365</v>
      </c>
      <c r="L210" s="381">
        <f t="shared" si="216"/>
        <v>41729</v>
      </c>
    </row>
    <row r="211" spans="1:12">
      <c r="A211" s="36"/>
      <c r="B211" s="36"/>
      <c r="C211" s="37"/>
      <c r="D211" s="38"/>
      <c r="E211" s="39">
        <f t="shared" si="218"/>
        <v>0</v>
      </c>
      <c r="F211" s="36" t="str">
        <f t="shared" si="212"/>
        <v/>
      </c>
      <c r="G211" s="39">
        <f t="shared" si="213"/>
        <v>0</v>
      </c>
      <c r="H211" s="39">
        <f t="shared" si="214"/>
        <v>0</v>
      </c>
      <c r="J211" s="7">
        <f t="shared" si="215"/>
        <v>0</v>
      </c>
      <c r="K211" s="40" t="str">
        <f t="shared" si="217"/>
        <v/>
      </c>
      <c r="L211" s="381" t="str">
        <f t="shared" si="216"/>
        <v/>
      </c>
    </row>
    <row r="212" spans="1:12" ht="13.5" thickBot="1">
      <c r="A212" s="41"/>
      <c r="B212" s="41"/>
      <c r="C212" s="42"/>
      <c r="D212" s="43"/>
      <c r="E212" s="39">
        <f t="shared" si="218"/>
        <v>0</v>
      </c>
      <c r="F212" s="36" t="str">
        <f t="shared" si="212"/>
        <v/>
      </c>
      <c r="G212" s="39">
        <f t="shared" si="213"/>
        <v>0</v>
      </c>
      <c r="H212" s="44">
        <f t="shared" si="214"/>
        <v>0</v>
      </c>
      <c r="J212" s="7">
        <f t="shared" si="215"/>
        <v>0</v>
      </c>
      <c r="K212" s="40" t="str">
        <f t="shared" si="217"/>
        <v/>
      </c>
      <c r="L212" s="381" t="str">
        <f t="shared" si="216"/>
        <v/>
      </c>
    </row>
    <row r="213" spans="1:12" ht="16.5" thickTop="1" thickBot="1">
      <c r="A213" s="460" t="s">
        <v>30</v>
      </c>
      <c r="B213" s="461"/>
      <c r="C213" s="461"/>
      <c r="D213" s="461"/>
      <c r="E213" s="461"/>
      <c r="F213" s="462"/>
      <c r="G213" s="45">
        <f>SUM(G207:G212)</f>
        <v>2171</v>
      </c>
      <c r="H213" s="46"/>
      <c r="J213" s="192"/>
    </row>
    <row r="214" spans="1:12" ht="13.5" thickTop="1"/>
    <row r="215" spans="1:12" ht="30">
      <c r="A215" s="33" t="s">
        <v>39</v>
      </c>
      <c r="B215" s="33" t="s">
        <v>40</v>
      </c>
      <c r="C215" s="463" t="s">
        <v>41</v>
      </c>
      <c r="D215" s="464"/>
      <c r="E215" s="33" t="s">
        <v>42</v>
      </c>
      <c r="F215" s="33" t="s">
        <v>43</v>
      </c>
      <c r="G215" s="33" t="s">
        <v>44</v>
      </c>
      <c r="H215" s="33" t="s">
        <v>30</v>
      </c>
      <c r="J215" s="421" t="s">
        <v>45</v>
      </c>
      <c r="K215" s="34"/>
      <c r="L215" s="34"/>
    </row>
    <row r="216" spans="1:12" ht="15">
      <c r="A216" s="35">
        <v>1</v>
      </c>
      <c r="B216" s="35">
        <v>2</v>
      </c>
      <c r="C216" s="465">
        <v>3</v>
      </c>
      <c r="D216" s="466"/>
      <c r="E216" s="35">
        <v>4</v>
      </c>
      <c r="F216" s="35">
        <v>5</v>
      </c>
      <c r="G216" s="35">
        <v>6</v>
      </c>
      <c r="H216" s="35">
        <v>7</v>
      </c>
      <c r="J216" s="421"/>
      <c r="K216" s="8" t="s">
        <v>46</v>
      </c>
      <c r="L216" s="8" t="s">
        <v>47</v>
      </c>
    </row>
    <row r="217" spans="1:12">
      <c r="A217" s="36">
        <v>18</v>
      </c>
      <c r="B217" s="36">
        <f>Data!H36</f>
        <v>3850</v>
      </c>
      <c r="C217" s="37" t="str">
        <f>Data!D36&amp;" / "</f>
        <v xml:space="preserve">8360 / </v>
      </c>
      <c r="D217" s="38">
        <f>Data!E36</f>
        <v>40202</v>
      </c>
      <c r="E217" s="39">
        <f>B217</f>
        <v>3850</v>
      </c>
      <c r="F217" s="36" t="str">
        <f t="shared" ref="F217:F222" si="219">IF(K216&lt;&gt;"",TEXT(K216,"MMM-YYYY") &amp; " - " &amp;TEXT(L216,"MMM-YYYY")&amp;" ( "&amp;J216&amp;" M )",K216)</f>
        <v>FRM YEAR - TO YEAR (  M )</v>
      </c>
      <c r="G217" s="39">
        <f t="shared" ref="G217:G222" si="220">IF(J217=0,0,ROUND(E217*J217/12*8/100,0))</f>
        <v>359</v>
      </c>
      <c r="H217" s="39">
        <f t="shared" ref="H217:H222" si="221">E217+G217</f>
        <v>4209</v>
      </c>
      <c r="J217" s="7">
        <f t="shared" ref="J217:J222" si="222">IF(K217&lt;&gt;"",ROUND((L217-K217)/30,0),0)</f>
        <v>14</v>
      </c>
      <c r="K217" s="40">
        <f>IF(D217=0,"",DATE(YEAR(D217),MONTH(D217)+1,1))</f>
        <v>40210</v>
      </c>
      <c r="L217" s="381">
        <f t="shared" ref="L217:L222" si="223">IF(K217&lt;&gt;"",IF(Bill_Dt2&lt;DATE(YEAR(K217)+1,3,31),Bill_Dt2,DATE(YEAR(K217)+1,3,31)),"")</f>
        <v>40633</v>
      </c>
    </row>
    <row r="218" spans="1:12">
      <c r="A218" s="36"/>
      <c r="B218" s="36"/>
      <c r="C218" s="37"/>
      <c r="D218" s="38"/>
      <c r="E218" s="39">
        <f>IF(F218="",0,H217)</f>
        <v>4209</v>
      </c>
      <c r="F218" s="36" t="str">
        <f t="shared" si="219"/>
        <v>Feb-2010 - Mar-2011 ( 14 M )</v>
      </c>
      <c r="G218" s="39">
        <f t="shared" si="220"/>
        <v>337</v>
      </c>
      <c r="H218" s="39">
        <f t="shared" si="221"/>
        <v>4546</v>
      </c>
      <c r="J218" s="7">
        <f t="shared" si="222"/>
        <v>12</v>
      </c>
      <c r="K218" s="40">
        <f t="shared" ref="K218:K222" si="224">IF(Bill_Dt2&gt;L217,L217+1,"")</f>
        <v>40634</v>
      </c>
      <c r="L218" s="381">
        <f t="shared" si="223"/>
        <v>40999</v>
      </c>
    </row>
    <row r="219" spans="1:12">
      <c r="A219" s="36"/>
      <c r="B219" s="36"/>
      <c r="C219" s="37"/>
      <c r="D219" s="38"/>
      <c r="E219" s="39">
        <f t="shared" ref="E219:E222" si="225">IF(F219="",0,H218)</f>
        <v>4546</v>
      </c>
      <c r="F219" s="36" t="str">
        <f t="shared" si="219"/>
        <v>Apr-2011 - Mar-2012 ( 12 M )</v>
      </c>
      <c r="G219" s="39">
        <f t="shared" si="220"/>
        <v>364</v>
      </c>
      <c r="H219" s="39">
        <f t="shared" si="221"/>
        <v>4910</v>
      </c>
      <c r="J219" s="7">
        <f t="shared" si="222"/>
        <v>12</v>
      </c>
      <c r="K219" s="40">
        <f t="shared" si="224"/>
        <v>41000</v>
      </c>
      <c r="L219" s="381">
        <f t="shared" si="223"/>
        <v>41364</v>
      </c>
    </row>
    <row r="220" spans="1:12">
      <c r="A220" s="36"/>
      <c r="B220" s="36"/>
      <c r="C220" s="37"/>
      <c r="D220" s="38"/>
      <c r="E220" s="39">
        <f t="shared" si="225"/>
        <v>4910</v>
      </c>
      <c r="F220" s="36" t="str">
        <f t="shared" si="219"/>
        <v>Apr-2012 - Mar-2013 ( 12 M )</v>
      </c>
      <c r="G220" s="39">
        <f t="shared" si="220"/>
        <v>393</v>
      </c>
      <c r="H220" s="39">
        <f t="shared" si="221"/>
        <v>5303</v>
      </c>
      <c r="J220" s="7">
        <f t="shared" si="222"/>
        <v>12</v>
      </c>
      <c r="K220" s="40">
        <f t="shared" si="224"/>
        <v>41365</v>
      </c>
      <c r="L220" s="381">
        <f t="shared" si="223"/>
        <v>41729</v>
      </c>
    </row>
    <row r="221" spans="1:12">
      <c r="A221" s="36"/>
      <c r="B221" s="36"/>
      <c r="C221" s="37"/>
      <c r="D221" s="38"/>
      <c r="E221" s="39">
        <f t="shared" si="225"/>
        <v>5303</v>
      </c>
      <c r="F221" s="36" t="str">
        <f t="shared" si="219"/>
        <v>Apr-2013 - Mar-2014 ( 12 M )</v>
      </c>
      <c r="G221" s="39">
        <f t="shared" si="220"/>
        <v>0</v>
      </c>
      <c r="H221" s="39">
        <f t="shared" si="221"/>
        <v>5303</v>
      </c>
      <c r="J221" s="7">
        <f t="shared" si="222"/>
        <v>0</v>
      </c>
      <c r="K221" s="40" t="str">
        <f t="shared" si="224"/>
        <v/>
      </c>
      <c r="L221" s="381" t="str">
        <f t="shared" si="223"/>
        <v/>
      </c>
    </row>
    <row r="222" spans="1:12" ht="13.5" thickBot="1">
      <c r="A222" s="41"/>
      <c r="B222" s="41"/>
      <c r="C222" s="42"/>
      <c r="D222" s="43"/>
      <c r="E222" s="39">
        <f t="shared" si="225"/>
        <v>0</v>
      </c>
      <c r="F222" s="36" t="str">
        <f t="shared" si="219"/>
        <v/>
      </c>
      <c r="G222" s="39">
        <f t="shared" si="220"/>
        <v>0</v>
      </c>
      <c r="H222" s="44">
        <f t="shared" si="221"/>
        <v>0</v>
      </c>
      <c r="J222" s="7">
        <f t="shared" si="222"/>
        <v>0</v>
      </c>
      <c r="K222" s="40" t="str">
        <f t="shared" si="224"/>
        <v/>
      </c>
      <c r="L222" s="381" t="str">
        <f t="shared" si="223"/>
        <v/>
      </c>
    </row>
    <row r="223" spans="1:12" ht="14.25" thickTop="1" thickBot="1">
      <c r="A223" s="460" t="s">
        <v>30</v>
      </c>
      <c r="B223" s="461"/>
      <c r="C223" s="461"/>
      <c r="D223" s="461"/>
      <c r="E223" s="461"/>
      <c r="F223" s="462"/>
      <c r="G223" s="45">
        <f>SUM(G217:G222)</f>
        <v>1453</v>
      </c>
      <c r="H223" s="46"/>
    </row>
    <row r="224" spans="1:12" ht="13.5" thickTop="1"/>
    <row r="225" spans="1:12" ht="30">
      <c r="A225" s="33" t="s">
        <v>39</v>
      </c>
      <c r="B225" s="33" t="s">
        <v>40</v>
      </c>
      <c r="C225" s="463" t="s">
        <v>41</v>
      </c>
      <c r="D225" s="464"/>
      <c r="E225" s="33" t="s">
        <v>42</v>
      </c>
      <c r="F225" s="33" t="s">
        <v>43</v>
      </c>
      <c r="G225" s="33" t="s">
        <v>44</v>
      </c>
      <c r="H225" s="33" t="s">
        <v>30</v>
      </c>
      <c r="J225" s="421" t="s">
        <v>45</v>
      </c>
      <c r="K225" s="34"/>
      <c r="L225" s="34"/>
    </row>
    <row r="226" spans="1:12" ht="15">
      <c r="A226" s="35">
        <v>1</v>
      </c>
      <c r="B226" s="35">
        <v>2</v>
      </c>
      <c r="C226" s="465">
        <v>3</v>
      </c>
      <c r="D226" s="466"/>
      <c r="E226" s="35">
        <v>4</v>
      </c>
      <c r="F226" s="35">
        <v>5</v>
      </c>
      <c r="G226" s="35">
        <v>6</v>
      </c>
      <c r="H226" s="35">
        <v>7</v>
      </c>
      <c r="J226" s="421"/>
      <c r="K226" s="8" t="s">
        <v>46</v>
      </c>
      <c r="L226" s="8" t="s">
        <v>47</v>
      </c>
    </row>
    <row r="227" spans="1:12">
      <c r="A227" s="36">
        <v>19</v>
      </c>
      <c r="B227" s="36">
        <f>Data!H37</f>
        <v>4170</v>
      </c>
      <c r="C227" s="37" t="str">
        <f>Data!D37&amp;" / "</f>
        <v xml:space="preserve">1602 / </v>
      </c>
      <c r="D227" s="38">
        <f>Data!E37</f>
        <v>40707</v>
      </c>
      <c r="E227" s="39">
        <f>B227</f>
        <v>4170</v>
      </c>
      <c r="F227" s="36" t="str">
        <f t="shared" ref="F227:F232" si="226">IF(K226&lt;&gt;"",TEXT(K226,"MMM-YYYY") &amp; " - " &amp;TEXT(L226,"MMM-YYYY")&amp;" ( "&amp;J226&amp;" M )",K226)</f>
        <v>FRM YEAR - TO YEAR (  M )</v>
      </c>
      <c r="G227" s="39">
        <f t="shared" ref="G227:G232" si="227">IF(J227=0,0,ROUND(E227*J227/12*8/100,0))</f>
        <v>250</v>
      </c>
      <c r="H227" s="39">
        <f t="shared" ref="H227:H232" si="228">E227+G227</f>
        <v>4420</v>
      </c>
      <c r="J227" s="7">
        <f t="shared" ref="J227:J232" si="229">IF(K227&lt;&gt;"",ROUND((L227-K227)/30,0),0)</f>
        <v>9</v>
      </c>
      <c r="K227" s="40">
        <f>IF(D227=0,"",DATE(YEAR(D227),MONTH(D227)+1,1))</f>
        <v>40725</v>
      </c>
      <c r="L227" s="381">
        <f t="shared" ref="L227:L232" si="230">IF(K227&lt;&gt;"",IF(Bill_Dt2&lt;DATE(YEAR(K227)+1,3,31),Bill_Dt2,DATE(YEAR(K227)+1,3,31)),"")</f>
        <v>40999</v>
      </c>
    </row>
    <row r="228" spans="1:12">
      <c r="A228" s="36"/>
      <c r="B228" s="36"/>
      <c r="C228" s="37"/>
      <c r="D228" s="38"/>
      <c r="E228" s="39">
        <f>IF(F228="",0,H227)</f>
        <v>4420</v>
      </c>
      <c r="F228" s="36" t="str">
        <f t="shared" si="226"/>
        <v>Jul-2011 - Mar-2012 ( 9 M )</v>
      </c>
      <c r="G228" s="39">
        <f t="shared" si="227"/>
        <v>354</v>
      </c>
      <c r="H228" s="39">
        <f t="shared" si="228"/>
        <v>4774</v>
      </c>
      <c r="J228" s="7">
        <f t="shared" si="229"/>
        <v>12</v>
      </c>
      <c r="K228" s="40">
        <f t="shared" ref="K228:K232" si="231">IF(Bill_Dt2&gt;L227,L227+1,"")</f>
        <v>41000</v>
      </c>
      <c r="L228" s="381">
        <f t="shared" si="230"/>
        <v>41364</v>
      </c>
    </row>
    <row r="229" spans="1:12">
      <c r="A229" s="36"/>
      <c r="B229" s="36"/>
      <c r="C229" s="37"/>
      <c r="D229" s="38"/>
      <c r="E229" s="39">
        <f t="shared" ref="E229:E232" si="232">IF(F229="",0,H228)</f>
        <v>4774</v>
      </c>
      <c r="F229" s="36" t="str">
        <f t="shared" si="226"/>
        <v>Apr-2012 - Mar-2013 ( 12 M )</v>
      </c>
      <c r="G229" s="39">
        <f t="shared" si="227"/>
        <v>382</v>
      </c>
      <c r="H229" s="39">
        <f t="shared" si="228"/>
        <v>5156</v>
      </c>
      <c r="J229" s="7">
        <f t="shared" si="229"/>
        <v>12</v>
      </c>
      <c r="K229" s="40">
        <f t="shared" si="231"/>
        <v>41365</v>
      </c>
      <c r="L229" s="381">
        <f t="shared" si="230"/>
        <v>41729</v>
      </c>
    </row>
    <row r="230" spans="1:12">
      <c r="A230" s="36"/>
      <c r="B230" s="36"/>
      <c r="C230" s="37"/>
      <c r="D230" s="38"/>
      <c r="E230" s="39">
        <f t="shared" si="232"/>
        <v>5156</v>
      </c>
      <c r="F230" s="36" t="str">
        <f t="shared" si="226"/>
        <v>Apr-2013 - Mar-2014 ( 12 M )</v>
      </c>
      <c r="G230" s="39">
        <f t="shared" si="227"/>
        <v>0</v>
      </c>
      <c r="H230" s="39">
        <f t="shared" si="228"/>
        <v>5156</v>
      </c>
      <c r="J230" s="7">
        <f t="shared" si="229"/>
        <v>0</v>
      </c>
      <c r="K230" s="40" t="str">
        <f t="shared" si="231"/>
        <v/>
      </c>
      <c r="L230" s="381" t="str">
        <f t="shared" si="230"/>
        <v/>
      </c>
    </row>
    <row r="231" spans="1:12">
      <c r="A231" s="36"/>
      <c r="B231" s="36"/>
      <c r="C231" s="37"/>
      <c r="D231" s="38"/>
      <c r="E231" s="39">
        <f t="shared" si="232"/>
        <v>0</v>
      </c>
      <c r="F231" s="36" t="str">
        <f t="shared" si="226"/>
        <v/>
      </c>
      <c r="G231" s="39">
        <f t="shared" si="227"/>
        <v>0</v>
      </c>
      <c r="H231" s="39">
        <f t="shared" si="228"/>
        <v>0</v>
      </c>
      <c r="J231" s="7">
        <f t="shared" si="229"/>
        <v>0</v>
      </c>
      <c r="K231" s="40" t="str">
        <f t="shared" si="231"/>
        <v/>
      </c>
      <c r="L231" s="381" t="str">
        <f t="shared" si="230"/>
        <v/>
      </c>
    </row>
    <row r="232" spans="1:12" ht="13.5" thickBot="1">
      <c r="A232" s="41"/>
      <c r="B232" s="41"/>
      <c r="C232" s="42"/>
      <c r="D232" s="43"/>
      <c r="E232" s="39">
        <f t="shared" si="232"/>
        <v>0</v>
      </c>
      <c r="F232" s="36" t="str">
        <f t="shared" si="226"/>
        <v/>
      </c>
      <c r="G232" s="39">
        <f t="shared" si="227"/>
        <v>0</v>
      </c>
      <c r="H232" s="44">
        <f t="shared" si="228"/>
        <v>0</v>
      </c>
      <c r="J232" s="7">
        <f t="shared" si="229"/>
        <v>0</v>
      </c>
      <c r="K232" s="40" t="str">
        <f t="shared" si="231"/>
        <v/>
      </c>
      <c r="L232" s="381" t="str">
        <f t="shared" si="230"/>
        <v/>
      </c>
    </row>
    <row r="233" spans="1:12" ht="14.25" thickTop="1" thickBot="1">
      <c r="A233" s="460" t="s">
        <v>30</v>
      </c>
      <c r="B233" s="461"/>
      <c r="C233" s="461"/>
      <c r="D233" s="461"/>
      <c r="E233" s="461"/>
      <c r="F233" s="462"/>
      <c r="G233" s="45">
        <f>SUM(G227:G232)</f>
        <v>986</v>
      </c>
      <c r="H233" s="46"/>
    </row>
    <row r="234" spans="1:12" ht="13.5" thickTop="1"/>
    <row r="235" spans="1:12" ht="30">
      <c r="A235" s="33" t="s">
        <v>39</v>
      </c>
      <c r="B235" s="33" t="s">
        <v>40</v>
      </c>
      <c r="C235" s="463" t="s">
        <v>41</v>
      </c>
      <c r="D235" s="464"/>
      <c r="E235" s="33" t="s">
        <v>42</v>
      </c>
      <c r="F235" s="33" t="s">
        <v>43</v>
      </c>
      <c r="G235" s="33" t="s">
        <v>44</v>
      </c>
      <c r="H235" s="33" t="s">
        <v>30</v>
      </c>
      <c r="J235" s="421" t="s">
        <v>45</v>
      </c>
      <c r="K235" s="34"/>
      <c r="L235" s="34"/>
    </row>
    <row r="236" spans="1:12" ht="15">
      <c r="A236" s="35">
        <v>1</v>
      </c>
      <c r="B236" s="35">
        <v>2</v>
      </c>
      <c r="C236" s="465">
        <v>3</v>
      </c>
      <c r="D236" s="466"/>
      <c r="E236" s="35">
        <v>4</v>
      </c>
      <c r="F236" s="35">
        <v>5</v>
      </c>
      <c r="G236" s="35">
        <v>6</v>
      </c>
      <c r="H236" s="35">
        <v>7</v>
      </c>
      <c r="J236" s="421"/>
      <c r="K236" s="8" t="s">
        <v>46</v>
      </c>
      <c r="L236" s="8" t="s">
        <v>47</v>
      </c>
    </row>
    <row r="237" spans="1:12">
      <c r="A237" s="36">
        <v>20</v>
      </c>
      <c r="B237" s="36">
        <f>Data!H38</f>
        <v>3102</v>
      </c>
      <c r="C237" s="37" t="str">
        <f>Data!D38&amp;" / "</f>
        <v xml:space="preserve"> / </v>
      </c>
      <c r="D237" s="38">
        <f>Data!E38</f>
        <v>40714</v>
      </c>
      <c r="E237" s="39">
        <f>B237</f>
        <v>3102</v>
      </c>
      <c r="F237" s="36" t="str">
        <f>IF(K237&lt;&gt;"",YEAR(K237) &amp; " - " &amp;YEAR(L237)&amp;" ( "&amp;J237&amp;" M )",0)</f>
        <v>2011 - 2012 ( 9 M )</v>
      </c>
      <c r="G237" s="39">
        <f t="shared" ref="G237:G242" si="233">IF(J237=0,0,ROUND(E237*J237/12*8/100,0))</f>
        <v>186</v>
      </c>
      <c r="H237" s="39">
        <f t="shared" ref="H237:H242" si="234">E237+G237</f>
        <v>3288</v>
      </c>
      <c r="J237" s="7">
        <f t="shared" ref="J237:J242" si="235">IF(K237&lt;&gt;"",ROUND((L237-K237)/30,0),0)</f>
        <v>9</v>
      </c>
      <c r="K237" s="40">
        <f>IF(D237=0,"",DATE(YEAR(D237),MONTH(D237)+1,1))</f>
        <v>40725</v>
      </c>
      <c r="L237" s="381">
        <f t="shared" ref="L237:L242" si="236">IF(K237&lt;&gt;"",IF(Bill_Dt2&lt;DATE(YEAR(K237)+1,3,31),Bill_Dt2,DATE(YEAR(K237)+1,3,31)),"")</f>
        <v>40999</v>
      </c>
    </row>
    <row r="238" spans="1:12">
      <c r="A238" s="36"/>
      <c r="B238" s="36"/>
      <c r="C238" s="37"/>
      <c r="D238" s="38"/>
      <c r="E238" s="39">
        <f>IF(F238="",0,H237)</f>
        <v>3288</v>
      </c>
      <c r="F238" s="36" t="str">
        <f t="shared" ref="F238:F242" si="237">IF(K238&lt;&gt;"",YEAR(K238) &amp; " - " &amp;YEAR(L238)&amp;" ( "&amp;J238&amp;" M )",K238)</f>
        <v>2012 - 2013 ( 12 M )</v>
      </c>
      <c r="G238" s="39">
        <f t="shared" si="233"/>
        <v>263</v>
      </c>
      <c r="H238" s="39">
        <f t="shared" si="234"/>
        <v>3551</v>
      </c>
      <c r="J238" s="7">
        <f t="shared" si="235"/>
        <v>12</v>
      </c>
      <c r="K238" s="40">
        <f t="shared" ref="K238:K242" si="238">IF(Bill_Dt2&gt;L237,L237+1,"")</f>
        <v>41000</v>
      </c>
      <c r="L238" s="381">
        <f t="shared" si="236"/>
        <v>41364</v>
      </c>
    </row>
    <row r="239" spans="1:12">
      <c r="A239" s="36"/>
      <c r="B239" s="36"/>
      <c r="C239" s="37"/>
      <c r="D239" s="38"/>
      <c r="E239" s="39">
        <f t="shared" ref="E239:E242" si="239">IF(F239="",0,H238)</f>
        <v>3551</v>
      </c>
      <c r="F239" s="36" t="str">
        <f t="shared" si="237"/>
        <v>2013 - 2014 ( 12 M )</v>
      </c>
      <c r="G239" s="39">
        <f t="shared" si="233"/>
        <v>284</v>
      </c>
      <c r="H239" s="39">
        <f t="shared" si="234"/>
        <v>3835</v>
      </c>
      <c r="J239" s="7">
        <f t="shared" si="235"/>
        <v>12</v>
      </c>
      <c r="K239" s="40">
        <f t="shared" si="238"/>
        <v>41365</v>
      </c>
      <c r="L239" s="381">
        <f t="shared" si="236"/>
        <v>41729</v>
      </c>
    </row>
    <row r="240" spans="1:12">
      <c r="A240" s="36"/>
      <c r="B240" s="36"/>
      <c r="C240" s="37"/>
      <c r="D240" s="38"/>
      <c r="E240" s="39">
        <f t="shared" si="239"/>
        <v>0</v>
      </c>
      <c r="F240" s="36" t="str">
        <f t="shared" si="237"/>
        <v/>
      </c>
      <c r="G240" s="39">
        <f t="shared" si="233"/>
        <v>0</v>
      </c>
      <c r="H240" s="39">
        <f t="shared" si="234"/>
        <v>0</v>
      </c>
      <c r="J240" s="7">
        <f t="shared" si="235"/>
        <v>0</v>
      </c>
      <c r="K240" s="40" t="str">
        <f t="shared" si="238"/>
        <v/>
      </c>
      <c r="L240" s="381" t="str">
        <f t="shared" si="236"/>
        <v/>
      </c>
    </row>
    <row r="241" spans="1:12">
      <c r="A241" s="36"/>
      <c r="B241" s="36"/>
      <c r="C241" s="37"/>
      <c r="D241" s="38"/>
      <c r="E241" s="39">
        <f t="shared" si="239"/>
        <v>0</v>
      </c>
      <c r="F241" s="36" t="str">
        <f t="shared" si="237"/>
        <v/>
      </c>
      <c r="G241" s="39">
        <f t="shared" si="233"/>
        <v>0</v>
      </c>
      <c r="H241" s="39">
        <f t="shared" si="234"/>
        <v>0</v>
      </c>
      <c r="J241" s="7">
        <f t="shared" si="235"/>
        <v>0</v>
      </c>
      <c r="K241" s="40" t="str">
        <f t="shared" si="238"/>
        <v/>
      </c>
      <c r="L241" s="381" t="str">
        <f t="shared" si="236"/>
        <v/>
      </c>
    </row>
    <row r="242" spans="1:12" ht="13.5" thickBot="1">
      <c r="A242" s="41"/>
      <c r="B242" s="41"/>
      <c r="C242" s="42"/>
      <c r="D242" s="43"/>
      <c r="E242" s="39">
        <f t="shared" si="239"/>
        <v>0</v>
      </c>
      <c r="F242" s="36" t="str">
        <f t="shared" si="237"/>
        <v/>
      </c>
      <c r="G242" s="39">
        <f t="shared" si="233"/>
        <v>0</v>
      </c>
      <c r="H242" s="44">
        <f t="shared" si="234"/>
        <v>0</v>
      </c>
      <c r="J242" s="7">
        <f t="shared" si="235"/>
        <v>0</v>
      </c>
      <c r="K242" s="40" t="str">
        <f t="shared" si="238"/>
        <v/>
      </c>
      <c r="L242" s="381" t="str">
        <f t="shared" si="236"/>
        <v/>
      </c>
    </row>
    <row r="243" spans="1:12" ht="14.25" thickTop="1" thickBot="1">
      <c r="A243" s="460" t="s">
        <v>30</v>
      </c>
      <c r="B243" s="461"/>
      <c r="C243" s="461"/>
      <c r="D243" s="461"/>
      <c r="E243" s="461"/>
      <c r="F243" s="462"/>
      <c r="G243" s="45">
        <f>SUM(G237:G242)</f>
        <v>733</v>
      </c>
      <c r="H243" s="46"/>
    </row>
    <row r="244" spans="1:12" ht="13.5" thickTop="1"/>
    <row r="245" spans="1:12"/>
    <row r="246" spans="1:12"/>
    <row r="247" spans="1:12"/>
    <row r="248" spans="1:12"/>
    <row r="249" spans="1:12"/>
    <row r="250" spans="1:12"/>
    <row r="251" spans="1:12"/>
    <row r="252" spans="1:12"/>
    <row r="253" spans="1:12"/>
    <row r="254" spans="1:12"/>
    <row r="255" spans="1:12"/>
    <row r="256" spans="1:12"/>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sheetData>
  <sheetProtection password="CB95" sheet="1" objects="1" scenarios="1" formatRows="0"/>
  <mergeCells count="62">
    <mergeCell ref="C18:D18"/>
    <mergeCell ref="A1:H1"/>
    <mergeCell ref="C2:D2"/>
    <mergeCell ref="C3:D3"/>
    <mergeCell ref="A15:F15"/>
    <mergeCell ref="C17:D17"/>
    <mergeCell ref="C14:D14"/>
    <mergeCell ref="C75:D75"/>
    <mergeCell ref="A29:F29"/>
    <mergeCell ref="C31:D31"/>
    <mergeCell ref="C32:D32"/>
    <mergeCell ref="A44:F44"/>
    <mergeCell ref="C46:D46"/>
    <mergeCell ref="C47:D47"/>
    <mergeCell ref="A58:F58"/>
    <mergeCell ref="C60:D60"/>
    <mergeCell ref="C61:D61"/>
    <mergeCell ref="A72:F72"/>
    <mergeCell ref="C74:D74"/>
    <mergeCell ref="C127:D127"/>
    <mergeCell ref="A85:F85"/>
    <mergeCell ref="C87:D87"/>
    <mergeCell ref="C88:D88"/>
    <mergeCell ref="A98:F98"/>
    <mergeCell ref="C100:D100"/>
    <mergeCell ref="C101:D101"/>
    <mergeCell ref="A111:F111"/>
    <mergeCell ref="C113:D113"/>
    <mergeCell ref="C114:D114"/>
    <mergeCell ref="A124:F124"/>
    <mergeCell ref="C126:D126"/>
    <mergeCell ref="C174:D174"/>
    <mergeCell ref="A136:F136"/>
    <mergeCell ref="C138:D138"/>
    <mergeCell ref="C139:D139"/>
    <mergeCell ref="A148:F148"/>
    <mergeCell ref="C150:D150"/>
    <mergeCell ref="C151:D151"/>
    <mergeCell ref="A160:F160"/>
    <mergeCell ref="C162:D162"/>
    <mergeCell ref="C163:D163"/>
    <mergeCell ref="A171:F171"/>
    <mergeCell ref="C173:D173"/>
    <mergeCell ref="A203:F203"/>
    <mergeCell ref="C205:D205"/>
    <mergeCell ref="C206:D206"/>
    <mergeCell ref="A213:F213"/>
    <mergeCell ref="A183:F183"/>
    <mergeCell ref="C185:D185"/>
    <mergeCell ref="C186:D186"/>
    <mergeCell ref="A193:F193"/>
    <mergeCell ref="C195:D195"/>
    <mergeCell ref="C196:D196"/>
    <mergeCell ref="A233:F233"/>
    <mergeCell ref="C235:D235"/>
    <mergeCell ref="C236:D236"/>
    <mergeCell ref="A243:F243"/>
    <mergeCell ref="C215:D215"/>
    <mergeCell ref="C216:D216"/>
    <mergeCell ref="A223:F223"/>
    <mergeCell ref="C225:D225"/>
    <mergeCell ref="C226:D226"/>
  </mergeCells>
  <hyperlinks>
    <hyperlink ref="N3" location="'Intrest Abstract'!A1" display="Next"/>
    <hyperlink ref="N2" location="Annexure!A1" display="Prev"/>
    <hyperlink ref="N1" location="Data!E2" display="Home"/>
  </hyperlinks>
  <printOptions horizontalCentered="1"/>
  <pageMargins left="0.23622047244094491" right="0.23622047244094491" top="0.74803149606299213" bottom="0.74803149606299213" header="0.31496062992125984" footer="0.31496062992125984"/>
  <pageSetup paperSize="9" scale="92" orientation="portrait" verticalDpi="0" r:id="rId1"/>
  <rowBreaks count="3" manualBreakCount="3">
    <brk id="55" max="16383" man="1"/>
    <brk id="105" max="16383" man="1"/>
    <brk id="146" max="16383" man="1"/>
  </rowBreaks>
</worksheet>
</file>

<file path=xl/worksheets/sheet7.xml><?xml version="1.0" encoding="utf-8"?>
<worksheet xmlns="http://schemas.openxmlformats.org/spreadsheetml/2006/main" xmlns:r="http://schemas.openxmlformats.org/officeDocument/2006/relationships">
  <sheetPr codeName="Sheet7"/>
  <dimension ref="A1:AF278"/>
  <sheetViews>
    <sheetView showGridLines="0" showRowColHeaders="0" workbookViewId="0">
      <pane ySplit="1" topLeftCell="A2" activePane="bottomLeft" state="frozen"/>
      <selection activeCell="D98" sqref="D98"/>
      <selection pane="bottomLeft" activeCell="AC12" sqref="AC12"/>
    </sheetView>
  </sheetViews>
  <sheetFormatPr defaultRowHeight="15"/>
  <cols>
    <col min="1" max="2" width="3.85546875" style="265" customWidth="1"/>
    <col min="3" max="3" width="8.7109375" style="266" customWidth="1"/>
    <col min="4" max="4" width="8.7109375" style="265" customWidth="1"/>
    <col min="5" max="5" width="9.7109375" style="265" customWidth="1"/>
    <col min="6" max="6" width="6.42578125" style="265" customWidth="1"/>
    <col min="7" max="7" width="7.7109375" style="265" customWidth="1"/>
    <col min="8" max="10" width="8.7109375" style="265" customWidth="1"/>
    <col min="11" max="13" width="5.42578125" style="265" customWidth="1"/>
    <col min="14" max="14" width="5.7109375" style="265" customWidth="1"/>
    <col min="15" max="15" width="3.28515625" style="265" customWidth="1"/>
    <col min="16" max="16" width="2.140625" style="267" customWidth="1"/>
    <col min="17" max="17" width="7.42578125" style="265" customWidth="1"/>
    <col min="18" max="18" width="11.7109375" style="265" customWidth="1"/>
    <col min="19" max="19" width="4.42578125" style="265" customWidth="1"/>
    <col min="20" max="20" width="3.28515625" style="265" customWidth="1"/>
    <col min="21" max="21" width="4" style="265" customWidth="1"/>
    <col min="22" max="22" width="4.42578125" style="265" customWidth="1"/>
    <col min="23" max="23" width="4.5703125" style="265" customWidth="1"/>
    <col min="24" max="27" width="4.42578125" style="265" customWidth="1"/>
    <col min="28" max="28" width="2.42578125" style="265" customWidth="1"/>
    <col min="29" max="29" width="8" style="265" customWidth="1"/>
    <col min="30" max="30" width="3.85546875" style="265" customWidth="1"/>
    <col min="31" max="31" width="11" style="265" customWidth="1"/>
    <col min="32" max="32" width="4.7109375" style="265" customWidth="1"/>
    <col min="33" max="256" width="9.140625" style="265"/>
    <col min="257" max="258" width="3.85546875" style="265" customWidth="1"/>
    <col min="259" max="260" width="8.7109375" style="265" customWidth="1"/>
    <col min="261" max="261" width="9.7109375" style="265" customWidth="1"/>
    <col min="262" max="262" width="6.42578125" style="265" customWidth="1"/>
    <col min="263" max="263" width="7.7109375" style="265" customWidth="1"/>
    <col min="264" max="266" width="8.7109375" style="265" customWidth="1"/>
    <col min="267" max="269" width="5.42578125" style="265" customWidth="1"/>
    <col min="270" max="270" width="5.7109375" style="265" customWidth="1"/>
    <col min="271" max="271" width="3.28515625" style="265" customWidth="1"/>
    <col min="272" max="272" width="2.140625" style="265" customWidth="1"/>
    <col min="273" max="273" width="7.42578125" style="265" customWidth="1"/>
    <col min="274" max="274" width="11.7109375" style="265" customWidth="1"/>
    <col min="275" max="275" width="4.42578125" style="265" customWidth="1"/>
    <col min="276" max="276" width="3.28515625" style="265" customWidth="1"/>
    <col min="277" max="277" width="4" style="265" customWidth="1"/>
    <col min="278" max="278" width="4.42578125" style="265" customWidth="1"/>
    <col min="279" max="279" width="4.5703125" style="265" customWidth="1"/>
    <col min="280" max="283" width="4.42578125" style="265" customWidth="1"/>
    <col min="284" max="284" width="2.42578125" style="265" customWidth="1"/>
    <col min="285" max="285" width="8" style="265" customWidth="1"/>
    <col min="286" max="286" width="3.85546875" style="265" customWidth="1"/>
    <col min="287" max="287" width="11" style="265" customWidth="1"/>
    <col min="288" max="288" width="4.7109375" style="265" customWidth="1"/>
    <col min="289" max="512" width="9.140625" style="265"/>
    <col min="513" max="514" width="3.85546875" style="265" customWidth="1"/>
    <col min="515" max="516" width="8.7109375" style="265" customWidth="1"/>
    <col min="517" max="517" width="9.7109375" style="265" customWidth="1"/>
    <col min="518" max="518" width="6.42578125" style="265" customWidth="1"/>
    <col min="519" max="519" width="7.7109375" style="265" customWidth="1"/>
    <col min="520" max="522" width="8.7109375" style="265" customWidth="1"/>
    <col min="523" max="525" width="5.42578125" style="265" customWidth="1"/>
    <col min="526" max="526" width="5.7109375" style="265" customWidth="1"/>
    <col min="527" max="527" width="3.28515625" style="265" customWidth="1"/>
    <col min="528" max="528" width="2.140625" style="265" customWidth="1"/>
    <col min="529" max="529" width="7.42578125" style="265" customWidth="1"/>
    <col min="530" max="530" width="11.7109375" style="265" customWidth="1"/>
    <col min="531" max="531" width="4.42578125" style="265" customWidth="1"/>
    <col min="532" max="532" width="3.28515625" style="265" customWidth="1"/>
    <col min="533" max="533" width="4" style="265" customWidth="1"/>
    <col min="534" max="534" width="4.42578125" style="265" customWidth="1"/>
    <col min="535" max="535" width="4.5703125" style="265" customWidth="1"/>
    <col min="536" max="539" width="4.42578125" style="265" customWidth="1"/>
    <col min="540" max="540" width="2.42578125" style="265" customWidth="1"/>
    <col min="541" max="541" width="8" style="265" customWidth="1"/>
    <col min="542" max="542" width="3.85546875" style="265" customWidth="1"/>
    <col min="543" max="543" width="11" style="265" customWidth="1"/>
    <col min="544" max="544" width="4.7109375" style="265" customWidth="1"/>
    <col min="545" max="768" width="9.140625" style="265"/>
    <col min="769" max="770" width="3.85546875" style="265" customWidth="1"/>
    <col min="771" max="772" width="8.7109375" style="265" customWidth="1"/>
    <col min="773" max="773" width="9.7109375" style="265" customWidth="1"/>
    <col min="774" max="774" width="6.42578125" style="265" customWidth="1"/>
    <col min="775" max="775" width="7.7109375" style="265" customWidth="1"/>
    <col min="776" max="778" width="8.7109375" style="265" customWidth="1"/>
    <col min="779" max="781" width="5.42578125" style="265" customWidth="1"/>
    <col min="782" max="782" width="5.7109375" style="265" customWidth="1"/>
    <col min="783" max="783" width="3.28515625" style="265" customWidth="1"/>
    <col min="784" max="784" width="2.140625" style="265" customWidth="1"/>
    <col min="785" max="785" width="7.42578125" style="265" customWidth="1"/>
    <col min="786" max="786" width="11.7109375" style="265" customWidth="1"/>
    <col min="787" max="787" width="4.42578125" style="265" customWidth="1"/>
    <col min="788" max="788" width="3.28515625" style="265" customWidth="1"/>
    <col min="789" max="789" width="4" style="265" customWidth="1"/>
    <col min="790" max="790" width="4.42578125" style="265" customWidth="1"/>
    <col min="791" max="791" width="4.5703125" style="265" customWidth="1"/>
    <col min="792" max="795" width="4.42578125" style="265" customWidth="1"/>
    <col min="796" max="796" width="2.42578125" style="265" customWidth="1"/>
    <col min="797" max="797" width="8" style="265" customWidth="1"/>
    <col min="798" max="798" width="3.85546875" style="265" customWidth="1"/>
    <col min="799" max="799" width="11" style="265" customWidth="1"/>
    <col min="800" max="800" width="4.7109375" style="265" customWidth="1"/>
    <col min="801" max="1024" width="9.140625" style="265"/>
    <col min="1025" max="1026" width="3.85546875" style="265" customWidth="1"/>
    <col min="1027" max="1028" width="8.7109375" style="265" customWidth="1"/>
    <col min="1029" max="1029" width="9.7109375" style="265" customWidth="1"/>
    <col min="1030" max="1030" width="6.42578125" style="265" customWidth="1"/>
    <col min="1031" max="1031" width="7.7109375" style="265" customWidth="1"/>
    <col min="1032" max="1034" width="8.7109375" style="265" customWidth="1"/>
    <col min="1035" max="1037" width="5.42578125" style="265" customWidth="1"/>
    <col min="1038" max="1038" width="5.7109375" style="265" customWidth="1"/>
    <col min="1039" max="1039" width="3.28515625" style="265" customWidth="1"/>
    <col min="1040" max="1040" width="2.140625" style="265" customWidth="1"/>
    <col min="1041" max="1041" width="7.42578125" style="265" customWidth="1"/>
    <col min="1042" max="1042" width="11.7109375" style="265" customWidth="1"/>
    <col min="1043" max="1043" width="4.42578125" style="265" customWidth="1"/>
    <col min="1044" max="1044" width="3.28515625" style="265" customWidth="1"/>
    <col min="1045" max="1045" width="4" style="265" customWidth="1"/>
    <col min="1046" max="1046" width="4.42578125" style="265" customWidth="1"/>
    <col min="1047" max="1047" width="4.5703125" style="265" customWidth="1"/>
    <col min="1048" max="1051" width="4.42578125" style="265" customWidth="1"/>
    <col min="1052" max="1052" width="2.42578125" style="265" customWidth="1"/>
    <col min="1053" max="1053" width="8" style="265" customWidth="1"/>
    <col min="1054" max="1054" width="3.85546875" style="265" customWidth="1"/>
    <col min="1055" max="1055" width="11" style="265" customWidth="1"/>
    <col min="1056" max="1056" width="4.7109375" style="265" customWidth="1"/>
    <col min="1057" max="1280" width="9.140625" style="265"/>
    <col min="1281" max="1282" width="3.85546875" style="265" customWidth="1"/>
    <col min="1283" max="1284" width="8.7109375" style="265" customWidth="1"/>
    <col min="1285" max="1285" width="9.7109375" style="265" customWidth="1"/>
    <col min="1286" max="1286" width="6.42578125" style="265" customWidth="1"/>
    <col min="1287" max="1287" width="7.7109375" style="265" customWidth="1"/>
    <col min="1288" max="1290" width="8.7109375" style="265" customWidth="1"/>
    <col min="1291" max="1293" width="5.42578125" style="265" customWidth="1"/>
    <col min="1294" max="1294" width="5.7109375" style="265" customWidth="1"/>
    <col min="1295" max="1295" width="3.28515625" style="265" customWidth="1"/>
    <col min="1296" max="1296" width="2.140625" style="265" customWidth="1"/>
    <col min="1297" max="1297" width="7.42578125" style="265" customWidth="1"/>
    <col min="1298" max="1298" width="11.7109375" style="265" customWidth="1"/>
    <col min="1299" max="1299" width="4.42578125" style="265" customWidth="1"/>
    <col min="1300" max="1300" width="3.28515625" style="265" customWidth="1"/>
    <col min="1301" max="1301" width="4" style="265" customWidth="1"/>
    <col min="1302" max="1302" width="4.42578125" style="265" customWidth="1"/>
    <col min="1303" max="1303" width="4.5703125" style="265" customWidth="1"/>
    <col min="1304" max="1307" width="4.42578125" style="265" customWidth="1"/>
    <col min="1308" max="1308" width="2.42578125" style="265" customWidth="1"/>
    <col min="1309" max="1309" width="8" style="265" customWidth="1"/>
    <col min="1310" max="1310" width="3.85546875" style="265" customWidth="1"/>
    <col min="1311" max="1311" width="11" style="265" customWidth="1"/>
    <col min="1312" max="1312" width="4.7109375" style="265" customWidth="1"/>
    <col min="1313" max="1536" width="9.140625" style="265"/>
    <col min="1537" max="1538" width="3.85546875" style="265" customWidth="1"/>
    <col min="1539" max="1540" width="8.7109375" style="265" customWidth="1"/>
    <col min="1541" max="1541" width="9.7109375" style="265" customWidth="1"/>
    <col min="1542" max="1542" width="6.42578125" style="265" customWidth="1"/>
    <col min="1543" max="1543" width="7.7109375" style="265" customWidth="1"/>
    <col min="1544" max="1546" width="8.7109375" style="265" customWidth="1"/>
    <col min="1547" max="1549" width="5.42578125" style="265" customWidth="1"/>
    <col min="1550" max="1550" width="5.7109375" style="265" customWidth="1"/>
    <col min="1551" max="1551" width="3.28515625" style="265" customWidth="1"/>
    <col min="1552" max="1552" width="2.140625" style="265" customWidth="1"/>
    <col min="1553" max="1553" width="7.42578125" style="265" customWidth="1"/>
    <col min="1554" max="1554" width="11.7109375" style="265" customWidth="1"/>
    <col min="1555" max="1555" width="4.42578125" style="265" customWidth="1"/>
    <col min="1556" max="1556" width="3.28515625" style="265" customWidth="1"/>
    <col min="1557" max="1557" width="4" style="265" customWidth="1"/>
    <col min="1558" max="1558" width="4.42578125" style="265" customWidth="1"/>
    <col min="1559" max="1559" width="4.5703125" style="265" customWidth="1"/>
    <col min="1560" max="1563" width="4.42578125" style="265" customWidth="1"/>
    <col min="1564" max="1564" width="2.42578125" style="265" customWidth="1"/>
    <col min="1565" max="1565" width="8" style="265" customWidth="1"/>
    <col min="1566" max="1566" width="3.85546875" style="265" customWidth="1"/>
    <col min="1567" max="1567" width="11" style="265" customWidth="1"/>
    <col min="1568" max="1568" width="4.7109375" style="265" customWidth="1"/>
    <col min="1569" max="1792" width="9.140625" style="265"/>
    <col min="1793" max="1794" width="3.85546875" style="265" customWidth="1"/>
    <col min="1795" max="1796" width="8.7109375" style="265" customWidth="1"/>
    <col min="1797" max="1797" width="9.7109375" style="265" customWidth="1"/>
    <col min="1798" max="1798" width="6.42578125" style="265" customWidth="1"/>
    <col min="1799" max="1799" width="7.7109375" style="265" customWidth="1"/>
    <col min="1800" max="1802" width="8.7109375" style="265" customWidth="1"/>
    <col min="1803" max="1805" width="5.42578125" style="265" customWidth="1"/>
    <col min="1806" max="1806" width="5.7109375" style="265" customWidth="1"/>
    <col min="1807" max="1807" width="3.28515625" style="265" customWidth="1"/>
    <col min="1808" max="1808" width="2.140625" style="265" customWidth="1"/>
    <col min="1809" max="1809" width="7.42578125" style="265" customWidth="1"/>
    <col min="1810" max="1810" width="11.7109375" style="265" customWidth="1"/>
    <col min="1811" max="1811" width="4.42578125" style="265" customWidth="1"/>
    <col min="1812" max="1812" width="3.28515625" style="265" customWidth="1"/>
    <col min="1813" max="1813" width="4" style="265" customWidth="1"/>
    <col min="1814" max="1814" width="4.42578125" style="265" customWidth="1"/>
    <col min="1815" max="1815" width="4.5703125" style="265" customWidth="1"/>
    <col min="1816" max="1819" width="4.42578125" style="265" customWidth="1"/>
    <col min="1820" max="1820" width="2.42578125" style="265" customWidth="1"/>
    <col min="1821" max="1821" width="8" style="265" customWidth="1"/>
    <col min="1822" max="1822" width="3.85546875" style="265" customWidth="1"/>
    <col min="1823" max="1823" width="11" style="265" customWidth="1"/>
    <col min="1824" max="1824" width="4.7109375" style="265" customWidth="1"/>
    <col min="1825" max="2048" width="9.140625" style="265"/>
    <col min="2049" max="2050" width="3.85546875" style="265" customWidth="1"/>
    <col min="2051" max="2052" width="8.7109375" style="265" customWidth="1"/>
    <col min="2053" max="2053" width="9.7109375" style="265" customWidth="1"/>
    <col min="2054" max="2054" width="6.42578125" style="265" customWidth="1"/>
    <col min="2055" max="2055" width="7.7109375" style="265" customWidth="1"/>
    <col min="2056" max="2058" width="8.7109375" style="265" customWidth="1"/>
    <col min="2059" max="2061" width="5.42578125" style="265" customWidth="1"/>
    <col min="2062" max="2062" width="5.7109375" style="265" customWidth="1"/>
    <col min="2063" max="2063" width="3.28515625" style="265" customWidth="1"/>
    <col min="2064" max="2064" width="2.140625" style="265" customWidth="1"/>
    <col min="2065" max="2065" width="7.42578125" style="265" customWidth="1"/>
    <col min="2066" max="2066" width="11.7109375" style="265" customWidth="1"/>
    <col min="2067" max="2067" width="4.42578125" style="265" customWidth="1"/>
    <col min="2068" max="2068" width="3.28515625" style="265" customWidth="1"/>
    <col min="2069" max="2069" width="4" style="265" customWidth="1"/>
    <col min="2070" max="2070" width="4.42578125" style="265" customWidth="1"/>
    <col min="2071" max="2071" width="4.5703125" style="265" customWidth="1"/>
    <col min="2072" max="2075" width="4.42578125" style="265" customWidth="1"/>
    <col min="2076" max="2076" width="2.42578125" style="265" customWidth="1"/>
    <col min="2077" max="2077" width="8" style="265" customWidth="1"/>
    <col min="2078" max="2078" width="3.85546875" style="265" customWidth="1"/>
    <col min="2079" max="2079" width="11" style="265" customWidth="1"/>
    <col min="2080" max="2080" width="4.7109375" style="265" customWidth="1"/>
    <col min="2081" max="2304" width="9.140625" style="265"/>
    <col min="2305" max="2306" width="3.85546875" style="265" customWidth="1"/>
    <col min="2307" max="2308" width="8.7109375" style="265" customWidth="1"/>
    <col min="2309" max="2309" width="9.7109375" style="265" customWidth="1"/>
    <col min="2310" max="2310" width="6.42578125" style="265" customWidth="1"/>
    <col min="2311" max="2311" width="7.7109375" style="265" customWidth="1"/>
    <col min="2312" max="2314" width="8.7109375" style="265" customWidth="1"/>
    <col min="2315" max="2317" width="5.42578125" style="265" customWidth="1"/>
    <col min="2318" max="2318" width="5.7109375" style="265" customWidth="1"/>
    <col min="2319" max="2319" width="3.28515625" style="265" customWidth="1"/>
    <col min="2320" max="2320" width="2.140625" style="265" customWidth="1"/>
    <col min="2321" max="2321" width="7.42578125" style="265" customWidth="1"/>
    <col min="2322" max="2322" width="11.7109375" style="265" customWidth="1"/>
    <col min="2323" max="2323" width="4.42578125" style="265" customWidth="1"/>
    <col min="2324" max="2324" width="3.28515625" style="265" customWidth="1"/>
    <col min="2325" max="2325" width="4" style="265" customWidth="1"/>
    <col min="2326" max="2326" width="4.42578125" style="265" customWidth="1"/>
    <col min="2327" max="2327" width="4.5703125" style="265" customWidth="1"/>
    <col min="2328" max="2331" width="4.42578125" style="265" customWidth="1"/>
    <col min="2332" max="2332" width="2.42578125" style="265" customWidth="1"/>
    <col min="2333" max="2333" width="8" style="265" customWidth="1"/>
    <col min="2334" max="2334" width="3.85546875" style="265" customWidth="1"/>
    <col min="2335" max="2335" width="11" style="265" customWidth="1"/>
    <col min="2336" max="2336" width="4.7109375" style="265" customWidth="1"/>
    <col min="2337" max="2560" width="9.140625" style="265"/>
    <col min="2561" max="2562" width="3.85546875" style="265" customWidth="1"/>
    <col min="2563" max="2564" width="8.7109375" style="265" customWidth="1"/>
    <col min="2565" max="2565" width="9.7109375" style="265" customWidth="1"/>
    <col min="2566" max="2566" width="6.42578125" style="265" customWidth="1"/>
    <col min="2567" max="2567" width="7.7109375" style="265" customWidth="1"/>
    <col min="2568" max="2570" width="8.7109375" style="265" customWidth="1"/>
    <col min="2571" max="2573" width="5.42578125" style="265" customWidth="1"/>
    <col min="2574" max="2574" width="5.7109375" style="265" customWidth="1"/>
    <col min="2575" max="2575" width="3.28515625" style="265" customWidth="1"/>
    <col min="2576" max="2576" width="2.140625" style="265" customWidth="1"/>
    <col min="2577" max="2577" width="7.42578125" style="265" customWidth="1"/>
    <col min="2578" max="2578" width="11.7109375" style="265" customWidth="1"/>
    <col min="2579" max="2579" width="4.42578125" style="265" customWidth="1"/>
    <col min="2580" max="2580" width="3.28515625" style="265" customWidth="1"/>
    <col min="2581" max="2581" width="4" style="265" customWidth="1"/>
    <col min="2582" max="2582" width="4.42578125" style="265" customWidth="1"/>
    <col min="2583" max="2583" width="4.5703125" style="265" customWidth="1"/>
    <col min="2584" max="2587" width="4.42578125" style="265" customWidth="1"/>
    <col min="2588" max="2588" width="2.42578125" style="265" customWidth="1"/>
    <col min="2589" max="2589" width="8" style="265" customWidth="1"/>
    <col min="2590" max="2590" width="3.85546875" style="265" customWidth="1"/>
    <col min="2591" max="2591" width="11" style="265" customWidth="1"/>
    <col min="2592" max="2592" width="4.7109375" style="265" customWidth="1"/>
    <col min="2593" max="2816" width="9.140625" style="265"/>
    <col min="2817" max="2818" width="3.85546875" style="265" customWidth="1"/>
    <col min="2819" max="2820" width="8.7109375" style="265" customWidth="1"/>
    <col min="2821" max="2821" width="9.7109375" style="265" customWidth="1"/>
    <col min="2822" max="2822" width="6.42578125" style="265" customWidth="1"/>
    <col min="2823" max="2823" width="7.7109375" style="265" customWidth="1"/>
    <col min="2824" max="2826" width="8.7109375" style="265" customWidth="1"/>
    <col min="2827" max="2829" width="5.42578125" style="265" customWidth="1"/>
    <col min="2830" max="2830" width="5.7109375" style="265" customWidth="1"/>
    <col min="2831" max="2831" width="3.28515625" style="265" customWidth="1"/>
    <col min="2832" max="2832" width="2.140625" style="265" customWidth="1"/>
    <col min="2833" max="2833" width="7.42578125" style="265" customWidth="1"/>
    <col min="2834" max="2834" width="11.7109375" style="265" customWidth="1"/>
    <col min="2835" max="2835" width="4.42578125" style="265" customWidth="1"/>
    <col min="2836" max="2836" width="3.28515625" style="265" customWidth="1"/>
    <col min="2837" max="2837" width="4" style="265" customWidth="1"/>
    <col min="2838" max="2838" width="4.42578125" style="265" customWidth="1"/>
    <col min="2839" max="2839" width="4.5703125" style="265" customWidth="1"/>
    <col min="2840" max="2843" width="4.42578125" style="265" customWidth="1"/>
    <col min="2844" max="2844" width="2.42578125" style="265" customWidth="1"/>
    <col min="2845" max="2845" width="8" style="265" customWidth="1"/>
    <col min="2846" max="2846" width="3.85546875" style="265" customWidth="1"/>
    <col min="2847" max="2847" width="11" style="265" customWidth="1"/>
    <col min="2848" max="2848" width="4.7109375" style="265" customWidth="1"/>
    <col min="2849" max="3072" width="9.140625" style="265"/>
    <col min="3073" max="3074" width="3.85546875" style="265" customWidth="1"/>
    <col min="3075" max="3076" width="8.7109375" style="265" customWidth="1"/>
    <col min="3077" max="3077" width="9.7109375" style="265" customWidth="1"/>
    <col min="3078" max="3078" width="6.42578125" style="265" customWidth="1"/>
    <col min="3079" max="3079" width="7.7109375" style="265" customWidth="1"/>
    <col min="3080" max="3082" width="8.7109375" style="265" customWidth="1"/>
    <col min="3083" max="3085" width="5.42578125" style="265" customWidth="1"/>
    <col min="3086" max="3086" width="5.7109375" style="265" customWidth="1"/>
    <col min="3087" max="3087" width="3.28515625" style="265" customWidth="1"/>
    <col min="3088" max="3088" width="2.140625" style="265" customWidth="1"/>
    <col min="3089" max="3089" width="7.42578125" style="265" customWidth="1"/>
    <col min="3090" max="3090" width="11.7109375" style="265" customWidth="1"/>
    <col min="3091" max="3091" width="4.42578125" style="265" customWidth="1"/>
    <col min="3092" max="3092" width="3.28515625" style="265" customWidth="1"/>
    <col min="3093" max="3093" width="4" style="265" customWidth="1"/>
    <col min="3094" max="3094" width="4.42578125" style="265" customWidth="1"/>
    <col min="3095" max="3095" width="4.5703125" style="265" customWidth="1"/>
    <col min="3096" max="3099" width="4.42578125" style="265" customWidth="1"/>
    <col min="3100" max="3100" width="2.42578125" style="265" customWidth="1"/>
    <col min="3101" max="3101" width="8" style="265" customWidth="1"/>
    <col min="3102" max="3102" width="3.85546875" style="265" customWidth="1"/>
    <col min="3103" max="3103" width="11" style="265" customWidth="1"/>
    <col min="3104" max="3104" width="4.7109375" style="265" customWidth="1"/>
    <col min="3105" max="3328" width="9.140625" style="265"/>
    <col min="3329" max="3330" width="3.85546875" style="265" customWidth="1"/>
    <col min="3331" max="3332" width="8.7109375" style="265" customWidth="1"/>
    <col min="3333" max="3333" width="9.7109375" style="265" customWidth="1"/>
    <col min="3334" max="3334" width="6.42578125" style="265" customWidth="1"/>
    <col min="3335" max="3335" width="7.7109375" style="265" customWidth="1"/>
    <col min="3336" max="3338" width="8.7109375" style="265" customWidth="1"/>
    <col min="3339" max="3341" width="5.42578125" style="265" customWidth="1"/>
    <col min="3342" max="3342" width="5.7109375" style="265" customWidth="1"/>
    <col min="3343" max="3343" width="3.28515625" style="265" customWidth="1"/>
    <col min="3344" max="3344" width="2.140625" style="265" customWidth="1"/>
    <col min="3345" max="3345" width="7.42578125" style="265" customWidth="1"/>
    <col min="3346" max="3346" width="11.7109375" style="265" customWidth="1"/>
    <col min="3347" max="3347" width="4.42578125" style="265" customWidth="1"/>
    <col min="3348" max="3348" width="3.28515625" style="265" customWidth="1"/>
    <col min="3349" max="3349" width="4" style="265" customWidth="1"/>
    <col min="3350" max="3350" width="4.42578125" style="265" customWidth="1"/>
    <col min="3351" max="3351" width="4.5703125" style="265" customWidth="1"/>
    <col min="3352" max="3355" width="4.42578125" style="265" customWidth="1"/>
    <col min="3356" max="3356" width="2.42578125" style="265" customWidth="1"/>
    <col min="3357" max="3357" width="8" style="265" customWidth="1"/>
    <col min="3358" max="3358" width="3.85546875" style="265" customWidth="1"/>
    <col min="3359" max="3359" width="11" style="265" customWidth="1"/>
    <col min="3360" max="3360" width="4.7109375" style="265" customWidth="1"/>
    <col min="3361" max="3584" width="9.140625" style="265"/>
    <col min="3585" max="3586" width="3.85546875" style="265" customWidth="1"/>
    <col min="3587" max="3588" width="8.7109375" style="265" customWidth="1"/>
    <col min="3589" max="3589" width="9.7109375" style="265" customWidth="1"/>
    <col min="3590" max="3590" width="6.42578125" style="265" customWidth="1"/>
    <col min="3591" max="3591" width="7.7109375" style="265" customWidth="1"/>
    <col min="3592" max="3594" width="8.7109375" style="265" customWidth="1"/>
    <col min="3595" max="3597" width="5.42578125" style="265" customWidth="1"/>
    <col min="3598" max="3598" width="5.7109375" style="265" customWidth="1"/>
    <col min="3599" max="3599" width="3.28515625" style="265" customWidth="1"/>
    <col min="3600" max="3600" width="2.140625" style="265" customWidth="1"/>
    <col min="3601" max="3601" width="7.42578125" style="265" customWidth="1"/>
    <col min="3602" max="3602" width="11.7109375" style="265" customWidth="1"/>
    <col min="3603" max="3603" width="4.42578125" style="265" customWidth="1"/>
    <col min="3604" max="3604" width="3.28515625" style="265" customWidth="1"/>
    <col min="3605" max="3605" width="4" style="265" customWidth="1"/>
    <col min="3606" max="3606" width="4.42578125" style="265" customWidth="1"/>
    <col min="3607" max="3607" width="4.5703125" style="265" customWidth="1"/>
    <col min="3608" max="3611" width="4.42578125" style="265" customWidth="1"/>
    <col min="3612" max="3612" width="2.42578125" style="265" customWidth="1"/>
    <col min="3613" max="3613" width="8" style="265" customWidth="1"/>
    <col min="3614" max="3614" width="3.85546875" style="265" customWidth="1"/>
    <col min="3615" max="3615" width="11" style="265" customWidth="1"/>
    <col min="3616" max="3616" width="4.7109375" style="265" customWidth="1"/>
    <col min="3617" max="3840" width="9.140625" style="265"/>
    <col min="3841" max="3842" width="3.85546875" style="265" customWidth="1"/>
    <col min="3843" max="3844" width="8.7109375" style="265" customWidth="1"/>
    <col min="3845" max="3845" width="9.7109375" style="265" customWidth="1"/>
    <col min="3846" max="3846" width="6.42578125" style="265" customWidth="1"/>
    <col min="3847" max="3847" width="7.7109375" style="265" customWidth="1"/>
    <col min="3848" max="3850" width="8.7109375" style="265" customWidth="1"/>
    <col min="3851" max="3853" width="5.42578125" style="265" customWidth="1"/>
    <col min="3854" max="3854" width="5.7109375" style="265" customWidth="1"/>
    <col min="3855" max="3855" width="3.28515625" style="265" customWidth="1"/>
    <col min="3856" max="3856" width="2.140625" style="265" customWidth="1"/>
    <col min="3857" max="3857" width="7.42578125" style="265" customWidth="1"/>
    <col min="3858" max="3858" width="11.7109375" style="265" customWidth="1"/>
    <col min="3859" max="3859" width="4.42578125" style="265" customWidth="1"/>
    <col min="3860" max="3860" width="3.28515625" style="265" customWidth="1"/>
    <col min="3861" max="3861" width="4" style="265" customWidth="1"/>
    <col min="3862" max="3862" width="4.42578125" style="265" customWidth="1"/>
    <col min="3863" max="3863" width="4.5703125" style="265" customWidth="1"/>
    <col min="3864" max="3867" width="4.42578125" style="265" customWidth="1"/>
    <col min="3868" max="3868" width="2.42578125" style="265" customWidth="1"/>
    <col min="3869" max="3869" width="8" style="265" customWidth="1"/>
    <col min="3870" max="3870" width="3.85546875" style="265" customWidth="1"/>
    <col min="3871" max="3871" width="11" style="265" customWidth="1"/>
    <col min="3872" max="3872" width="4.7109375" style="265" customWidth="1"/>
    <col min="3873" max="4096" width="9.140625" style="265"/>
    <col min="4097" max="4098" width="3.85546875" style="265" customWidth="1"/>
    <col min="4099" max="4100" width="8.7109375" style="265" customWidth="1"/>
    <col min="4101" max="4101" width="9.7109375" style="265" customWidth="1"/>
    <col min="4102" max="4102" width="6.42578125" style="265" customWidth="1"/>
    <col min="4103" max="4103" width="7.7109375" style="265" customWidth="1"/>
    <col min="4104" max="4106" width="8.7109375" style="265" customWidth="1"/>
    <col min="4107" max="4109" width="5.42578125" style="265" customWidth="1"/>
    <col min="4110" max="4110" width="5.7109375" style="265" customWidth="1"/>
    <col min="4111" max="4111" width="3.28515625" style="265" customWidth="1"/>
    <col min="4112" max="4112" width="2.140625" style="265" customWidth="1"/>
    <col min="4113" max="4113" width="7.42578125" style="265" customWidth="1"/>
    <col min="4114" max="4114" width="11.7109375" style="265" customWidth="1"/>
    <col min="4115" max="4115" width="4.42578125" style="265" customWidth="1"/>
    <col min="4116" max="4116" width="3.28515625" style="265" customWidth="1"/>
    <col min="4117" max="4117" width="4" style="265" customWidth="1"/>
    <col min="4118" max="4118" width="4.42578125" style="265" customWidth="1"/>
    <col min="4119" max="4119" width="4.5703125" style="265" customWidth="1"/>
    <col min="4120" max="4123" width="4.42578125" style="265" customWidth="1"/>
    <col min="4124" max="4124" width="2.42578125" style="265" customWidth="1"/>
    <col min="4125" max="4125" width="8" style="265" customWidth="1"/>
    <col min="4126" max="4126" width="3.85546875" style="265" customWidth="1"/>
    <col min="4127" max="4127" width="11" style="265" customWidth="1"/>
    <col min="4128" max="4128" width="4.7109375" style="265" customWidth="1"/>
    <col min="4129" max="4352" width="9.140625" style="265"/>
    <col min="4353" max="4354" width="3.85546875" style="265" customWidth="1"/>
    <col min="4355" max="4356" width="8.7109375" style="265" customWidth="1"/>
    <col min="4357" max="4357" width="9.7109375" style="265" customWidth="1"/>
    <col min="4358" max="4358" width="6.42578125" style="265" customWidth="1"/>
    <col min="4359" max="4359" width="7.7109375" style="265" customWidth="1"/>
    <col min="4360" max="4362" width="8.7109375" style="265" customWidth="1"/>
    <col min="4363" max="4365" width="5.42578125" style="265" customWidth="1"/>
    <col min="4366" max="4366" width="5.7109375" style="265" customWidth="1"/>
    <col min="4367" max="4367" width="3.28515625" style="265" customWidth="1"/>
    <col min="4368" max="4368" width="2.140625" style="265" customWidth="1"/>
    <col min="4369" max="4369" width="7.42578125" style="265" customWidth="1"/>
    <col min="4370" max="4370" width="11.7109375" style="265" customWidth="1"/>
    <col min="4371" max="4371" width="4.42578125" style="265" customWidth="1"/>
    <col min="4372" max="4372" width="3.28515625" style="265" customWidth="1"/>
    <col min="4373" max="4373" width="4" style="265" customWidth="1"/>
    <col min="4374" max="4374" width="4.42578125" style="265" customWidth="1"/>
    <col min="4375" max="4375" width="4.5703125" style="265" customWidth="1"/>
    <col min="4376" max="4379" width="4.42578125" style="265" customWidth="1"/>
    <col min="4380" max="4380" width="2.42578125" style="265" customWidth="1"/>
    <col min="4381" max="4381" width="8" style="265" customWidth="1"/>
    <col min="4382" max="4382" width="3.85546875" style="265" customWidth="1"/>
    <col min="4383" max="4383" width="11" style="265" customWidth="1"/>
    <col min="4384" max="4384" width="4.7109375" style="265" customWidth="1"/>
    <col min="4385" max="4608" width="9.140625" style="265"/>
    <col min="4609" max="4610" width="3.85546875" style="265" customWidth="1"/>
    <col min="4611" max="4612" width="8.7109375" style="265" customWidth="1"/>
    <col min="4613" max="4613" width="9.7109375" style="265" customWidth="1"/>
    <col min="4614" max="4614" width="6.42578125" style="265" customWidth="1"/>
    <col min="4615" max="4615" width="7.7109375" style="265" customWidth="1"/>
    <col min="4616" max="4618" width="8.7109375" style="265" customWidth="1"/>
    <col min="4619" max="4621" width="5.42578125" style="265" customWidth="1"/>
    <col min="4622" max="4622" width="5.7109375" style="265" customWidth="1"/>
    <col min="4623" max="4623" width="3.28515625" style="265" customWidth="1"/>
    <col min="4624" max="4624" width="2.140625" style="265" customWidth="1"/>
    <col min="4625" max="4625" width="7.42578125" style="265" customWidth="1"/>
    <col min="4626" max="4626" width="11.7109375" style="265" customWidth="1"/>
    <col min="4627" max="4627" width="4.42578125" style="265" customWidth="1"/>
    <col min="4628" max="4628" width="3.28515625" style="265" customWidth="1"/>
    <col min="4629" max="4629" width="4" style="265" customWidth="1"/>
    <col min="4630" max="4630" width="4.42578125" style="265" customWidth="1"/>
    <col min="4631" max="4631" width="4.5703125" style="265" customWidth="1"/>
    <col min="4632" max="4635" width="4.42578125" style="265" customWidth="1"/>
    <col min="4636" max="4636" width="2.42578125" style="265" customWidth="1"/>
    <col min="4637" max="4637" width="8" style="265" customWidth="1"/>
    <col min="4638" max="4638" width="3.85546875" style="265" customWidth="1"/>
    <col min="4639" max="4639" width="11" style="265" customWidth="1"/>
    <col min="4640" max="4640" width="4.7109375" style="265" customWidth="1"/>
    <col min="4641" max="4864" width="9.140625" style="265"/>
    <col min="4865" max="4866" width="3.85546875" style="265" customWidth="1"/>
    <col min="4867" max="4868" width="8.7109375" style="265" customWidth="1"/>
    <col min="4869" max="4869" width="9.7109375" style="265" customWidth="1"/>
    <col min="4870" max="4870" width="6.42578125" style="265" customWidth="1"/>
    <col min="4871" max="4871" width="7.7109375" style="265" customWidth="1"/>
    <col min="4872" max="4874" width="8.7109375" style="265" customWidth="1"/>
    <col min="4875" max="4877" width="5.42578125" style="265" customWidth="1"/>
    <col min="4878" max="4878" width="5.7109375" style="265" customWidth="1"/>
    <col min="4879" max="4879" width="3.28515625" style="265" customWidth="1"/>
    <col min="4880" max="4880" width="2.140625" style="265" customWidth="1"/>
    <col min="4881" max="4881" width="7.42578125" style="265" customWidth="1"/>
    <col min="4882" max="4882" width="11.7109375" style="265" customWidth="1"/>
    <col min="4883" max="4883" width="4.42578125" style="265" customWidth="1"/>
    <col min="4884" max="4884" width="3.28515625" style="265" customWidth="1"/>
    <col min="4885" max="4885" width="4" style="265" customWidth="1"/>
    <col min="4886" max="4886" width="4.42578125" style="265" customWidth="1"/>
    <col min="4887" max="4887" width="4.5703125" style="265" customWidth="1"/>
    <col min="4888" max="4891" width="4.42578125" style="265" customWidth="1"/>
    <col min="4892" max="4892" width="2.42578125" style="265" customWidth="1"/>
    <col min="4893" max="4893" width="8" style="265" customWidth="1"/>
    <col min="4894" max="4894" width="3.85546875" style="265" customWidth="1"/>
    <col min="4895" max="4895" width="11" style="265" customWidth="1"/>
    <col min="4896" max="4896" width="4.7109375" style="265" customWidth="1"/>
    <col min="4897" max="5120" width="9.140625" style="265"/>
    <col min="5121" max="5122" width="3.85546875" style="265" customWidth="1"/>
    <col min="5123" max="5124" width="8.7109375" style="265" customWidth="1"/>
    <col min="5125" max="5125" width="9.7109375" style="265" customWidth="1"/>
    <col min="5126" max="5126" width="6.42578125" style="265" customWidth="1"/>
    <col min="5127" max="5127" width="7.7109375" style="265" customWidth="1"/>
    <col min="5128" max="5130" width="8.7109375" style="265" customWidth="1"/>
    <col min="5131" max="5133" width="5.42578125" style="265" customWidth="1"/>
    <col min="5134" max="5134" width="5.7109375" style="265" customWidth="1"/>
    <col min="5135" max="5135" width="3.28515625" style="265" customWidth="1"/>
    <col min="5136" max="5136" width="2.140625" style="265" customWidth="1"/>
    <col min="5137" max="5137" width="7.42578125" style="265" customWidth="1"/>
    <col min="5138" max="5138" width="11.7109375" style="265" customWidth="1"/>
    <col min="5139" max="5139" width="4.42578125" style="265" customWidth="1"/>
    <col min="5140" max="5140" width="3.28515625" style="265" customWidth="1"/>
    <col min="5141" max="5141" width="4" style="265" customWidth="1"/>
    <col min="5142" max="5142" width="4.42578125" style="265" customWidth="1"/>
    <col min="5143" max="5143" width="4.5703125" style="265" customWidth="1"/>
    <col min="5144" max="5147" width="4.42578125" style="265" customWidth="1"/>
    <col min="5148" max="5148" width="2.42578125" style="265" customWidth="1"/>
    <col min="5149" max="5149" width="8" style="265" customWidth="1"/>
    <col min="5150" max="5150" width="3.85546875" style="265" customWidth="1"/>
    <col min="5151" max="5151" width="11" style="265" customWidth="1"/>
    <col min="5152" max="5152" width="4.7109375" style="265" customWidth="1"/>
    <col min="5153" max="5376" width="9.140625" style="265"/>
    <col min="5377" max="5378" width="3.85546875" style="265" customWidth="1"/>
    <col min="5379" max="5380" width="8.7109375" style="265" customWidth="1"/>
    <col min="5381" max="5381" width="9.7109375" style="265" customWidth="1"/>
    <col min="5382" max="5382" width="6.42578125" style="265" customWidth="1"/>
    <col min="5383" max="5383" width="7.7109375" style="265" customWidth="1"/>
    <col min="5384" max="5386" width="8.7109375" style="265" customWidth="1"/>
    <col min="5387" max="5389" width="5.42578125" style="265" customWidth="1"/>
    <col min="5390" max="5390" width="5.7109375" style="265" customWidth="1"/>
    <col min="5391" max="5391" width="3.28515625" style="265" customWidth="1"/>
    <col min="5392" max="5392" width="2.140625" style="265" customWidth="1"/>
    <col min="5393" max="5393" width="7.42578125" style="265" customWidth="1"/>
    <col min="5394" max="5394" width="11.7109375" style="265" customWidth="1"/>
    <col min="5395" max="5395" width="4.42578125" style="265" customWidth="1"/>
    <col min="5396" max="5396" width="3.28515625" style="265" customWidth="1"/>
    <col min="5397" max="5397" width="4" style="265" customWidth="1"/>
    <col min="5398" max="5398" width="4.42578125" style="265" customWidth="1"/>
    <col min="5399" max="5399" width="4.5703125" style="265" customWidth="1"/>
    <col min="5400" max="5403" width="4.42578125" style="265" customWidth="1"/>
    <col min="5404" max="5404" width="2.42578125" style="265" customWidth="1"/>
    <col min="5405" max="5405" width="8" style="265" customWidth="1"/>
    <col min="5406" max="5406" width="3.85546875" style="265" customWidth="1"/>
    <col min="5407" max="5407" width="11" style="265" customWidth="1"/>
    <col min="5408" max="5408" width="4.7109375" style="265" customWidth="1"/>
    <col min="5409" max="5632" width="9.140625" style="265"/>
    <col min="5633" max="5634" width="3.85546875" style="265" customWidth="1"/>
    <col min="5635" max="5636" width="8.7109375" style="265" customWidth="1"/>
    <col min="5637" max="5637" width="9.7109375" style="265" customWidth="1"/>
    <col min="5638" max="5638" width="6.42578125" style="265" customWidth="1"/>
    <col min="5639" max="5639" width="7.7109375" style="265" customWidth="1"/>
    <col min="5640" max="5642" width="8.7109375" style="265" customWidth="1"/>
    <col min="5643" max="5645" width="5.42578125" style="265" customWidth="1"/>
    <col min="5646" max="5646" width="5.7109375" style="265" customWidth="1"/>
    <col min="5647" max="5647" width="3.28515625" style="265" customWidth="1"/>
    <col min="5648" max="5648" width="2.140625" style="265" customWidth="1"/>
    <col min="5649" max="5649" width="7.42578125" style="265" customWidth="1"/>
    <col min="5650" max="5650" width="11.7109375" style="265" customWidth="1"/>
    <col min="5651" max="5651" width="4.42578125" style="265" customWidth="1"/>
    <col min="5652" max="5652" width="3.28515625" style="265" customWidth="1"/>
    <col min="5653" max="5653" width="4" style="265" customWidth="1"/>
    <col min="5654" max="5654" width="4.42578125" style="265" customWidth="1"/>
    <col min="5655" max="5655" width="4.5703125" style="265" customWidth="1"/>
    <col min="5656" max="5659" width="4.42578125" style="265" customWidth="1"/>
    <col min="5660" max="5660" width="2.42578125" style="265" customWidth="1"/>
    <col min="5661" max="5661" width="8" style="265" customWidth="1"/>
    <col min="5662" max="5662" width="3.85546875" style="265" customWidth="1"/>
    <col min="5663" max="5663" width="11" style="265" customWidth="1"/>
    <col min="5664" max="5664" width="4.7109375" style="265" customWidth="1"/>
    <col min="5665" max="5888" width="9.140625" style="265"/>
    <col min="5889" max="5890" width="3.85546875" style="265" customWidth="1"/>
    <col min="5891" max="5892" width="8.7109375" style="265" customWidth="1"/>
    <col min="5893" max="5893" width="9.7109375" style="265" customWidth="1"/>
    <col min="5894" max="5894" width="6.42578125" style="265" customWidth="1"/>
    <col min="5895" max="5895" width="7.7109375" style="265" customWidth="1"/>
    <col min="5896" max="5898" width="8.7109375" style="265" customWidth="1"/>
    <col min="5899" max="5901" width="5.42578125" style="265" customWidth="1"/>
    <col min="5902" max="5902" width="5.7109375" style="265" customWidth="1"/>
    <col min="5903" max="5903" width="3.28515625" style="265" customWidth="1"/>
    <col min="5904" max="5904" width="2.140625" style="265" customWidth="1"/>
    <col min="5905" max="5905" width="7.42578125" style="265" customWidth="1"/>
    <col min="5906" max="5906" width="11.7109375" style="265" customWidth="1"/>
    <col min="5907" max="5907" width="4.42578125" style="265" customWidth="1"/>
    <col min="5908" max="5908" width="3.28515625" style="265" customWidth="1"/>
    <col min="5909" max="5909" width="4" style="265" customWidth="1"/>
    <col min="5910" max="5910" width="4.42578125" style="265" customWidth="1"/>
    <col min="5911" max="5911" width="4.5703125" style="265" customWidth="1"/>
    <col min="5912" max="5915" width="4.42578125" style="265" customWidth="1"/>
    <col min="5916" max="5916" width="2.42578125" style="265" customWidth="1"/>
    <col min="5917" max="5917" width="8" style="265" customWidth="1"/>
    <col min="5918" max="5918" width="3.85546875" style="265" customWidth="1"/>
    <col min="5919" max="5919" width="11" style="265" customWidth="1"/>
    <col min="5920" max="5920" width="4.7109375" style="265" customWidth="1"/>
    <col min="5921" max="6144" width="9.140625" style="265"/>
    <col min="6145" max="6146" width="3.85546875" style="265" customWidth="1"/>
    <col min="6147" max="6148" width="8.7109375" style="265" customWidth="1"/>
    <col min="6149" max="6149" width="9.7109375" style="265" customWidth="1"/>
    <col min="6150" max="6150" width="6.42578125" style="265" customWidth="1"/>
    <col min="6151" max="6151" width="7.7109375" style="265" customWidth="1"/>
    <col min="6152" max="6154" width="8.7109375" style="265" customWidth="1"/>
    <col min="6155" max="6157" width="5.42578125" style="265" customWidth="1"/>
    <col min="6158" max="6158" width="5.7109375" style="265" customWidth="1"/>
    <col min="6159" max="6159" width="3.28515625" style="265" customWidth="1"/>
    <col min="6160" max="6160" width="2.140625" style="265" customWidth="1"/>
    <col min="6161" max="6161" width="7.42578125" style="265" customWidth="1"/>
    <col min="6162" max="6162" width="11.7109375" style="265" customWidth="1"/>
    <col min="6163" max="6163" width="4.42578125" style="265" customWidth="1"/>
    <col min="6164" max="6164" width="3.28515625" style="265" customWidth="1"/>
    <col min="6165" max="6165" width="4" style="265" customWidth="1"/>
    <col min="6166" max="6166" width="4.42578125" style="265" customWidth="1"/>
    <col min="6167" max="6167" width="4.5703125" style="265" customWidth="1"/>
    <col min="6168" max="6171" width="4.42578125" style="265" customWidth="1"/>
    <col min="6172" max="6172" width="2.42578125" style="265" customWidth="1"/>
    <col min="6173" max="6173" width="8" style="265" customWidth="1"/>
    <col min="6174" max="6174" width="3.85546875" style="265" customWidth="1"/>
    <col min="6175" max="6175" width="11" style="265" customWidth="1"/>
    <col min="6176" max="6176" width="4.7109375" style="265" customWidth="1"/>
    <col min="6177" max="6400" width="9.140625" style="265"/>
    <col min="6401" max="6402" width="3.85546875" style="265" customWidth="1"/>
    <col min="6403" max="6404" width="8.7109375" style="265" customWidth="1"/>
    <col min="6405" max="6405" width="9.7109375" style="265" customWidth="1"/>
    <col min="6406" max="6406" width="6.42578125" style="265" customWidth="1"/>
    <col min="6407" max="6407" width="7.7109375" style="265" customWidth="1"/>
    <col min="6408" max="6410" width="8.7109375" style="265" customWidth="1"/>
    <col min="6411" max="6413" width="5.42578125" style="265" customWidth="1"/>
    <col min="6414" max="6414" width="5.7109375" style="265" customWidth="1"/>
    <col min="6415" max="6415" width="3.28515625" style="265" customWidth="1"/>
    <col min="6416" max="6416" width="2.140625" style="265" customWidth="1"/>
    <col min="6417" max="6417" width="7.42578125" style="265" customWidth="1"/>
    <col min="6418" max="6418" width="11.7109375" style="265" customWidth="1"/>
    <col min="6419" max="6419" width="4.42578125" style="265" customWidth="1"/>
    <col min="6420" max="6420" width="3.28515625" style="265" customWidth="1"/>
    <col min="6421" max="6421" width="4" style="265" customWidth="1"/>
    <col min="6422" max="6422" width="4.42578125" style="265" customWidth="1"/>
    <col min="6423" max="6423" width="4.5703125" style="265" customWidth="1"/>
    <col min="6424" max="6427" width="4.42578125" style="265" customWidth="1"/>
    <col min="6428" max="6428" width="2.42578125" style="265" customWidth="1"/>
    <col min="6429" max="6429" width="8" style="265" customWidth="1"/>
    <col min="6430" max="6430" width="3.85546875" style="265" customWidth="1"/>
    <col min="6431" max="6431" width="11" style="265" customWidth="1"/>
    <col min="6432" max="6432" width="4.7109375" style="265" customWidth="1"/>
    <col min="6433" max="6656" width="9.140625" style="265"/>
    <col min="6657" max="6658" width="3.85546875" style="265" customWidth="1"/>
    <col min="6659" max="6660" width="8.7109375" style="265" customWidth="1"/>
    <col min="6661" max="6661" width="9.7109375" style="265" customWidth="1"/>
    <col min="6662" max="6662" width="6.42578125" style="265" customWidth="1"/>
    <col min="6663" max="6663" width="7.7109375" style="265" customWidth="1"/>
    <col min="6664" max="6666" width="8.7109375" style="265" customWidth="1"/>
    <col min="6667" max="6669" width="5.42578125" style="265" customWidth="1"/>
    <col min="6670" max="6670" width="5.7109375" style="265" customWidth="1"/>
    <col min="6671" max="6671" width="3.28515625" style="265" customWidth="1"/>
    <col min="6672" max="6672" width="2.140625" style="265" customWidth="1"/>
    <col min="6673" max="6673" width="7.42578125" style="265" customWidth="1"/>
    <col min="6674" max="6674" width="11.7109375" style="265" customWidth="1"/>
    <col min="6675" max="6675" width="4.42578125" style="265" customWidth="1"/>
    <col min="6676" max="6676" width="3.28515625" style="265" customWidth="1"/>
    <col min="6677" max="6677" width="4" style="265" customWidth="1"/>
    <col min="6678" max="6678" width="4.42578125" style="265" customWidth="1"/>
    <col min="6679" max="6679" width="4.5703125" style="265" customWidth="1"/>
    <col min="6680" max="6683" width="4.42578125" style="265" customWidth="1"/>
    <col min="6684" max="6684" width="2.42578125" style="265" customWidth="1"/>
    <col min="6685" max="6685" width="8" style="265" customWidth="1"/>
    <col min="6686" max="6686" width="3.85546875" style="265" customWidth="1"/>
    <col min="6687" max="6687" width="11" style="265" customWidth="1"/>
    <col min="6688" max="6688" width="4.7109375" style="265" customWidth="1"/>
    <col min="6689" max="6912" width="9.140625" style="265"/>
    <col min="6913" max="6914" width="3.85546875" style="265" customWidth="1"/>
    <col min="6915" max="6916" width="8.7109375" style="265" customWidth="1"/>
    <col min="6917" max="6917" width="9.7109375" style="265" customWidth="1"/>
    <col min="6918" max="6918" width="6.42578125" style="265" customWidth="1"/>
    <col min="6919" max="6919" width="7.7109375" style="265" customWidth="1"/>
    <col min="6920" max="6922" width="8.7109375" style="265" customWidth="1"/>
    <col min="6923" max="6925" width="5.42578125" style="265" customWidth="1"/>
    <col min="6926" max="6926" width="5.7109375" style="265" customWidth="1"/>
    <col min="6927" max="6927" width="3.28515625" style="265" customWidth="1"/>
    <col min="6928" max="6928" width="2.140625" style="265" customWidth="1"/>
    <col min="6929" max="6929" width="7.42578125" style="265" customWidth="1"/>
    <col min="6930" max="6930" width="11.7109375" style="265" customWidth="1"/>
    <col min="6931" max="6931" width="4.42578125" style="265" customWidth="1"/>
    <col min="6932" max="6932" width="3.28515625" style="265" customWidth="1"/>
    <col min="6933" max="6933" width="4" style="265" customWidth="1"/>
    <col min="6934" max="6934" width="4.42578125" style="265" customWidth="1"/>
    <col min="6935" max="6935" width="4.5703125" style="265" customWidth="1"/>
    <col min="6936" max="6939" width="4.42578125" style="265" customWidth="1"/>
    <col min="6940" max="6940" width="2.42578125" style="265" customWidth="1"/>
    <col min="6941" max="6941" width="8" style="265" customWidth="1"/>
    <col min="6942" max="6942" width="3.85546875" style="265" customWidth="1"/>
    <col min="6943" max="6943" width="11" style="265" customWidth="1"/>
    <col min="6944" max="6944" width="4.7109375" style="265" customWidth="1"/>
    <col min="6945" max="7168" width="9.140625" style="265"/>
    <col min="7169" max="7170" width="3.85546875" style="265" customWidth="1"/>
    <col min="7171" max="7172" width="8.7109375" style="265" customWidth="1"/>
    <col min="7173" max="7173" width="9.7109375" style="265" customWidth="1"/>
    <col min="7174" max="7174" width="6.42578125" style="265" customWidth="1"/>
    <col min="7175" max="7175" width="7.7109375" style="265" customWidth="1"/>
    <col min="7176" max="7178" width="8.7109375" style="265" customWidth="1"/>
    <col min="7179" max="7181" width="5.42578125" style="265" customWidth="1"/>
    <col min="7182" max="7182" width="5.7109375" style="265" customWidth="1"/>
    <col min="7183" max="7183" width="3.28515625" style="265" customWidth="1"/>
    <col min="7184" max="7184" width="2.140625" style="265" customWidth="1"/>
    <col min="7185" max="7185" width="7.42578125" style="265" customWidth="1"/>
    <col min="7186" max="7186" width="11.7109375" style="265" customWidth="1"/>
    <col min="7187" max="7187" width="4.42578125" style="265" customWidth="1"/>
    <col min="7188" max="7188" width="3.28515625" style="265" customWidth="1"/>
    <col min="7189" max="7189" width="4" style="265" customWidth="1"/>
    <col min="7190" max="7190" width="4.42578125" style="265" customWidth="1"/>
    <col min="7191" max="7191" width="4.5703125" style="265" customWidth="1"/>
    <col min="7192" max="7195" width="4.42578125" style="265" customWidth="1"/>
    <col min="7196" max="7196" width="2.42578125" style="265" customWidth="1"/>
    <col min="7197" max="7197" width="8" style="265" customWidth="1"/>
    <col min="7198" max="7198" width="3.85546875" style="265" customWidth="1"/>
    <col min="7199" max="7199" width="11" style="265" customWidth="1"/>
    <col min="7200" max="7200" width="4.7109375" style="265" customWidth="1"/>
    <col min="7201" max="7424" width="9.140625" style="265"/>
    <col min="7425" max="7426" width="3.85546875" style="265" customWidth="1"/>
    <col min="7427" max="7428" width="8.7109375" style="265" customWidth="1"/>
    <col min="7429" max="7429" width="9.7109375" style="265" customWidth="1"/>
    <col min="7430" max="7430" width="6.42578125" style="265" customWidth="1"/>
    <col min="7431" max="7431" width="7.7109375" style="265" customWidth="1"/>
    <col min="7432" max="7434" width="8.7109375" style="265" customWidth="1"/>
    <col min="7435" max="7437" width="5.42578125" style="265" customWidth="1"/>
    <col min="7438" max="7438" width="5.7109375" style="265" customWidth="1"/>
    <col min="7439" max="7439" width="3.28515625" style="265" customWidth="1"/>
    <col min="7440" max="7440" width="2.140625" style="265" customWidth="1"/>
    <col min="7441" max="7441" width="7.42578125" style="265" customWidth="1"/>
    <col min="7442" max="7442" width="11.7109375" style="265" customWidth="1"/>
    <col min="7443" max="7443" width="4.42578125" style="265" customWidth="1"/>
    <col min="7444" max="7444" width="3.28515625" style="265" customWidth="1"/>
    <col min="7445" max="7445" width="4" style="265" customWidth="1"/>
    <col min="7446" max="7446" width="4.42578125" style="265" customWidth="1"/>
    <col min="7447" max="7447" width="4.5703125" style="265" customWidth="1"/>
    <col min="7448" max="7451" width="4.42578125" style="265" customWidth="1"/>
    <col min="7452" max="7452" width="2.42578125" style="265" customWidth="1"/>
    <col min="7453" max="7453" width="8" style="265" customWidth="1"/>
    <col min="7454" max="7454" width="3.85546875" style="265" customWidth="1"/>
    <col min="7455" max="7455" width="11" style="265" customWidth="1"/>
    <col min="7456" max="7456" width="4.7109375" style="265" customWidth="1"/>
    <col min="7457" max="7680" width="9.140625" style="265"/>
    <col min="7681" max="7682" width="3.85546875" style="265" customWidth="1"/>
    <col min="7683" max="7684" width="8.7109375" style="265" customWidth="1"/>
    <col min="7685" max="7685" width="9.7109375" style="265" customWidth="1"/>
    <col min="7686" max="7686" width="6.42578125" style="265" customWidth="1"/>
    <col min="7687" max="7687" width="7.7109375" style="265" customWidth="1"/>
    <col min="7688" max="7690" width="8.7109375" style="265" customWidth="1"/>
    <col min="7691" max="7693" width="5.42578125" style="265" customWidth="1"/>
    <col min="7694" max="7694" width="5.7109375" style="265" customWidth="1"/>
    <col min="7695" max="7695" width="3.28515625" style="265" customWidth="1"/>
    <col min="7696" max="7696" width="2.140625" style="265" customWidth="1"/>
    <col min="7697" max="7697" width="7.42578125" style="265" customWidth="1"/>
    <col min="7698" max="7698" width="11.7109375" style="265" customWidth="1"/>
    <col min="7699" max="7699" width="4.42578125" style="265" customWidth="1"/>
    <col min="7700" max="7700" width="3.28515625" style="265" customWidth="1"/>
    <col min="7701" max="7701" width="4" style="265" customWidth="1"/>
    <col min="7702" max="7702" width="4.42578125" style="265" customWidth="1"/>
    <col min="7703" max="7703" width="4.5703125" style="265" customWidth="1"/>
    <col min="7704" max="7707" width="4.42578125" style="265" customWidth="1"/>
    <col min="7708" max="7708" width="2.42578125" style="265" customWidth="1"/>
    <col min="7709" max="7709" width="8" style="265" customWidth="1"/>
    <col min="7710" max="7710" width="3.85546875" style="265" customWidth="1"/>
    <col min="7711" max="7711" width="11" style="265" customWidth="1"/>
    <col min="7712" max="7712" width="4.7109375" style="265" customWidth="1"/>
    <col min="7713" max="7936" width="9.140625" style="265"/>
    <col min="7937" max="7938" width="3.85546875" style="265" customWidth="1"/>
    <col min="7939" max="7940" width="8.7109375" style="265" customWidth="1"/>
    <col min="7941" max="7941" width="9.7109375" style="265" customWidth="1"/>
    <col min="7942" max="7942" width="6.42578125" style="265" customWidth="1"/>
    <col min="7943" max="7943" width="7.7109375" style="265" customWidth="1"/>
    <col min="7944" max="7946" width="8.7109375" style="265" customWidth="1"/>
    <col min="7947" max="7949" width="5.42578125" style="265" customWidth="1"/>
    <col min="7950" max="7950" width="5.7109375" style="265" customWidth="1"/>
    <col min="7951" max="7951" width="3.28515625" style="265" customWidth="1"/>
    <col min="7952" max="7952" width="2.140625" style="265" customWidth="1"/>
    <col min="7953" max="7953" width="7.42578125" style="265" customWidth="1"/>
    <col min="7954" max="7954" width="11.7109375" style="265" customWidth="1"/>
    <col min="7955" max="7955" width="4.42578125" style="265" customWidth="1"/>
    <col min="7956" max="7956" width="3.28515625" style="265" customWidth="1"/>
    <col min="7957" max="7957" width="4" style="265" customWidth="1"/>
    <col min="7958" max="7958" width="4.42578125" style="265" customWidth="1"/>
    <col min="7959" max="7959" width="4.5703125" style="265" customWidth="1"/>
    <col min="7960" max="7963" width="4.42578125" style="265" customWidth="1"/>
    <col min="7964" max="7964" width="2.42578125" style="265" customWidth="1"/>
    <col min="7965" max="7965" width="8" style="265" customWidth="1"/>
    <col min="7966" max="7966" width="3.85546875" style="265" customWidth="1"/>
    <col min="7967" max="7967" width="11" style="265" customWidth="1"/>
    <col min="7968" max="7968" width="4.7109375" style="265" customWidth="1"/>
    <col min="7969" max="8192" width="9.140625" style="265"/>
    <col min="8193" max="8194" width="3.85546875" style="265" customWidth="1"/>
    <col min="8195" max="8196" width="8.7109375" style="265" customWidth="1"/>
    <col min="8197" max="8197" width="9.7109375" style="265" customWidth="1"/>
    <col min="8198" max="8198" width="6.42578125" style="265" customWidth="1"/>
    <col min="8199" max="8199" width="7.7109375" style="265" customWidth="1"/>
    <col min="8200" max="8202" width="8.7109375" style="265" customWidth="1"/>
    <col min="8203" max="8205" width="5.42578125" style="265" customWidth="1"/>
    <col min="8206" max="8206" width="5.7109375" style="265" customWidth="1"/>
    <col min="8207" max="8207" width="3.28515625" style="265" customWidth="1"/>
    <col min="8208" max="8208" width="2.140625" style="265" customWidth="1"/>
    <col min="8209" max="8209" width="7.42578125" style="265" customWidth="1"/>
    <col min="8210" max="8210" width="11.7109375" style="265" customWidth="1"/>
    <col min="8211" max="8211" width="4.42578125" style="265" customWidth="1"/>
    <col min="8212" max="8212" width="3.28515625" style="265" customWidth="1"/>
    <col min="8213" max="8213" width="4" style="265" customWidth="1"/>
    <col min="8214" max="8214" width="4.42578125" style="265" customWidth="1"/>
    <col min="8215" max="8215" width="4.5703125" style="265" customWidth="1"/>
    <col min="8216" max="8219" width="4.42578125" style="265" customWidth="1"/>
    <col min="8220" max="8220" width="2.42578125" style="265" customWidth="1"/>
    <col min="8221" max="8221" width="8" style="265" customWidth="1"/>
    <col min="8222" max="8222" width="3.85546875" style="265" customWidth="1"/>
    <col min="8223" max="8223" width="11" style="265" customWidth="1"/>
    <col min="8224" max="8224" width="4.7109375" style="265" customWidth="1"/>
    <col min="8225" max="8448" width="9.140625" style="265"/>
    <col min="8449" max="8450" width="3.85546875" style="265" customWidth="1"/>
    <col min="8451" max="8452" width="8.7109375" style="265" customWidth="1"/>
    <col min="8453" max="8453" width="9.7109375" style="265" customWidth="1"/>
    <col min="8454" max="8454" width="6.42578125" style="265" customWidth="1"/>
    <col min="8455" max="8455" width="7.7109375" style="265" customWidth="1"/>
    <col min="8456" max="8458" width="8.7109375" style="265" customWidth="1"/>
    <col min="8459" max="8461" width="5.42578125" style="265" customWidth="1"/>
    <col min="8462" max="8462" width="5.7109375" style="265" customWidth="1"/>
    <col min="8463" max="8463" width="3.28515625" style="265" customWidth="1"/>
    <col min="8464" max="8464" width="2.140625" style="265" customWidth="1"/>
    <col min="8465" max="8465" width="7.42578125" style="265" customWidth="1"/>
    <col min="8466" max="8466" width="11.7109375" style="265" customWidth="1"/>
    <col min="8467" max="8467" width="4.42578125" style="265" customWidth="1"/>
    <col min="8468" max="8468" width="3.28515625" style="265" customWidth="1"/>
    <col min="8469" max="8469" width="4" style="265" customWidth="1"/>
    <col min="8470" max="8470" width="4.42578125" style="265" customWidth="1"/>
    <col min="8471" max="8471" width="4.5703125" style="265" customWidth="1"/>
    <col min="8472" max="8475" width="4.42578125" style="265" customWidth="1"/>
    <col min="8476" max="8476" width="2.42578125" style="265" customWidth="1"/>
    <col min="8477" max="8477" width="8" style="265" customWidth="1"/>
    <col min="8478" max="8478" width="3.85546875" style="265" customWidth="1"/>
    <col min="8479" max="8479" width="11" style="265" customWidth="1"/>
    <col min="8480" max="8480" width="4.7109375" style="265" customWidth="1"/>
    <col min="8481" max="8704" width="9.140625" style="265"/>
    <col min="8705" max="8706" width="3.85546875" style="265" customWidth="1"/>
    <col min="8707" max="8708" width="8.7109375" style="265" customWidth="1"/>
    <col min="8709" max="8709" width="9.7109375" style="265" customWidth="1"/>
    <col min="8710" max="8710" width="6.42578125" style="265" customWidth="1"/>
    <col min="8711" max="8711" width="7.7109375" style="265" customWidth="1"/>
    <col min="8712" max="8714" width="8.7109375" style="265" customWidth="1"/>
    <col min="8715" max="8717" width="5.42578125" style="265" customWidth="1"/>
    <col min="8718" max="8718" width="5.7109375" style="265" customWidth="1"/>
    <col min="8719" max="8719" width="3.28515625" style="265" customWidth="1"/>
    <col min="8720" max="8720" width="2.140625" style="265" customWidth="1"/>
    <col min="8721" max="8721" width="7.42578125" style="265" customWidth="1"/>
    <col min="8722" max="8722" width="11.7109375" style="265" customWidth="1"/>
    <col min="8723" max="8723" width="4.42578125" style="265" customWidth="1"/>
    <col min="8724" max="8724" width="3.28515625" style="265" customWidth="1"/>
    <col min="8725" max="8725" width="4" style="265" customWidth="1"/>
    <col min="8726" max="8726" width="4.42578125" style="265" customWidth="1"/>
    <col min="8727" max="8727" width="4.5703125" style="265" customWidth="1"/>
    <col min="8728" max="8731" width="4.42578125" style="265" customWidth="1"/>
    <col min="8732" max="8732" width="2.42578125" style="265" customWidth="1"/>
    <col min="8733" max="8733" width="8" style="265" customWidth="1"/>
    <col min="8734" max="8734" width="3.85546875" style="265" customWidth="1"/>
    <col min="8735" max="8735" width="11" style="265" customWidth="1"/>
    <col min="8736" max="8736" width="4.7109375" style="265" customWidth="1"/>
    <col min="8737" max="8960" width="9.140625" style="265"/>
    <col min="8961" max="8962" width="3.85546875" style="265" customWidth="1"/>
    <col min="8963" max="8964" width="8.7109375" style="265" customWidth="1"/>
    <col min="8965" max="8965" width="9.7109375" style="265" customWidth="1"/>
    <col min="8966" max="8966" width="6.42578125" style="265" customWidth="1"/>
    <col min="8967" max="8967" width="7.7109375" style="265" customWidth="1"/>
    <col min="8968" max="8970" width="8.7109375" style="265" customWidth="1"/>
    <col min="8971" max="8973" width="5.42578125" style="265" customWidth="1"/>
    <col min="8974" max="8974" width="5.7109375" style="265" customWidth="1"/>
    <col min="8975" max="8975" width="3.28515625" style="265" customWidth="1"/>
    <col min="8976" max="8976" width="2.140625" style="265" customWidth="1"/>
    <col min="8977" max="8977" width="7.42578125" style="265" customWidth="1"/>
    <col min="8978" max="8978" width="11.7109375" style="265" customWidth="1"/>
    <col min="8979" max="8979" width="4.42578125" style="265" customWidth="1"/>
    <col min="8980" max="8980" width="3.28515625" style="265" customWidth="1"/>
    <col min="8981" max="8981" width="4" style="265" customWidth="1"/>
    <col min="8982" max="8982" width="4.42578125" style="265" customWidth="1"/>
    <col min="8983" max="8983" width="4.5703125" style="265" customWidth="1"/>
    <col min="8984" max="8987" width="4.42578125" style="265" customWidth="1"/>
    <col min="8988" max="8988" width="2.42578125" style="265" customWidth="1"/>
    <col min="8989" max="8989" width="8" style="265" customWidth="1"/>
    <col min="8990" max="8990" width="3.85546875" style="265" customWidth="1"/>
    <col min="8991" max="8991" width="11" style="265" customWidth="1"/>
    <col min="8992" max="8992" width="4.7109375" style="265" customWidth="1"/>
    <col min="8993" max="9216" width="9.140625" style="265"/>
    <col min="9217" max="9218" width="3.85546875" style="265" customWidth="1"/>
    <col min="9219" max="9220" width="8.7109375" style="265" customWidth="1"/>
    <col min="9221" max="9221" width="9.7109375" style="265" customWidth="1"/>
    <col min="9222" max="9222" width="6.42578125" style="265" customWidth="1"/>
    <col min="9223" max="9223" width="7.7109375" style="265" customWidth="1"/>
    <col min="9224" max="9226" width="8.7109375" style="265" customWidth="1"/>
    <col min="9227" max="9229" width="5.42578125" style="265" customWidth="1"/>
    <col min="9230" max="9230" width="5.7109375" style="265" customWidth="1"/>
    <col min="9231" max="9231" width="3.28515625" style="265" customWidth="1"/>
    <col min="9232" max="9232" width="2.140625" style="265" customWidth="1"/>
    <col min="9233" max="9233" width="7.42578125" style="265" customWidth="1"/>
    <col min="9234" max="9234" width="11.7109375" style="265" customWidth="1"/>
    <col min="9235" max="9235" width="4.42578125" style="265" customWidth="1"/>
    <col min="9236" max="9236" width="3.28515625" style="265" customWidth="1"/>
    <col min="9237" max="9237" width="4" style="265" customWidth="1"/>
    <col min="9238" max="9238" width="4.42578125" style="265" customWidth="1"/>
    <col min="9239" max="9239" width="4.5703125" style="265" customWidth="1"/>
    <col min="9240" max="9243" width="4.42578125" style="265" customWidth="1"/>
    <col min="9244" max="9244" width="2.42578125" style="265" customWidth="1"/>
    <col min="9245" max="9245" width="8" style="265" customWidth="1"/>
    <col min="9246" max="9246" width="3.85546875" style="265" customWidth="1"/>
    <col min="9247" max="9247" width="11" style="265" customWidth="1"/>
    <col min="9248" max="9248" width="4.7109375" style="265" customWidth="1"/>
    <col min="9249" max="9472" width="9.140625" style="265"/>
    <col min="9473" max="9474" width="3.85546875" style="265" customWidth="1"/>
    <col min="9475" max="9476" width="8.7109375" style="265" customWidth="1"/>
    <col min="9477" max="9477" width="9.7109375" style="265" customWidth="1"/>
    <col min="9478" max="9478" width="6.42578125" style="265" customWidth="1"/>
    <col min="9479" max="9479" width="7.7109375" style="265" customWidth="1"/>
    <col min="9480" max="9482" width="8.7109375" style="265" customWidth="1"/>
    <col min="9483" max="9485" width="5.42578125" style="265" customWidth="1"/>
    <col min="9486" max="9486" width="5.7109375" style="265" customWidth="1"/>
    <col min="9487" max="9487" width="3.28515625" style="265" customWidth="1"/>
    <col min="9488" max="9488" width="2.140625" style="265" customWidth="1"/>
    <col min="9489" max="9489" width="7.42578125" style="265" customWidth="1"/>
    <col min="9490" max="9490" width="11.7109375" style="265" customWidth="1"/>
    <col min="9491" max="9491" width="4.42578125" style="265" customWidth="1"/>
    <col min="9492" max="9492" width="3.28515625" style="265" customWidth="1"/>
    <col min="9493" max="9493" width="4" style="265" customWidth="1"/>
    <col min="9494" max="9494" width="4.42578125" style="265" customWidth="1"/>
    <col min="9495" max="9495" width="4.5703125" style="265" customWidth="1"/>
    <col min="9496" max="9499" width="4.42578125" style="265" customWidth="1"/>
    <col min="9500" max="9500" width="2.42578125" style="265" customWidth="1"/>
    <col min="9501" max="9501" width="8" style="265" customWidth="1"/>
    <col min="9502" max="9502" width="3.85546875" style="265" customWidth="1"/>
    <col min="9503" max="9503" width="11" style="265" customWidth="1"/>
    <col min="9504" max="9504" width="4.7109375" style="265" customWidth="1"/>
    <col min="9505" max="9728" width="9.140625" style="265"/>
    <col min="9729" max="9730" width="3.85546875" style="265" customWidth="1"/>
    <col min="9731" max="9732" width="8.7109375" style="265" customWidth="1"/>
    <col min="9733" max="9733" width="9.7109375" style="265" customWidth="1"/>
    <col min="9734" max="9734" width="6.42578125" style="265" customWidth="1"/>
    <col min="9735" max="9735" width="7.7109375" style="265" customWidth="1"/>
    <col min="9736" max="9738" width="8.7109375" style="265" customWidth="1"/>
    <col min="9739" max="9741" width="5.42578125" style="265" customWidth="1"/>
    <col min="9742" max="9742" width="5.7109375" style="265" customWidth="1"/>
    <col min="9743" max="9743" width="3.28515625" style="265" customWidth="1"/>
    <col min="9744" max="9744" width="2.140625" style="265" customWidth="1"/>
    <col min="9745" max="9745" width="7.42578125" style="265" customWidth="1"/>
    <col min="9746" max="9746" width="11.7109375" style="265" customWidth="1"/>
    <col min="9747" max="9747" width="4.42578125" style="265" customWidth="1"/>
    <col min="9748" max="9748" width="3.28515625" style="265" customWidth="1"/>
    <col min="9749" max="9749" width="4" style="265" customWidth="1"/>
    <col min="9750" max="9750" width="4.42578125" style="265" customWidth="1"/>
    <col min="9751" max="9751" width="4.5703125" style="265" customWidth="1"/>
    <col min="9752" max="9755" width="4.42578125" style="265" customWidth="1"/>
    <col min="9756" max="9756" width="2.42578125" style="265" customWidth="1"/>
    <col min="9757" max="9757" width="8" style="265" customWidth="1"/>
    <col min="9758" max="9758" width="3.85546875" style="265" customWidth="1"/>
    <col min="9759" max="9759" width="11" style="265" customWidth="1"/>
    <col min="9760" max="9760" width="4.7109375" style="265" customWidth="1"/>
    <col min="9761" max="9984" width="9.140625" style="265"/>
    <col min="9985" max="9986" width="3.85546875" style="265" customWidth="1"/>
    <col min="9987" max="9988" width="8.7109375" style="265" customWidth="1"/>
    <col min="9989" max="9989" width="9.7109375" style="265" customWidth="1"/>
    <col min="9990" max="9990" width="6.42578125" style="265" customWidth="1"/>
    <col min="9991" max="9991" width="7.7109375" style="265" customWidth="1"/>
    <col min="9992" max="9994" width="8.7109375" style="265" customWidth="1"/>
    <col min="9995" max="9997" width="5.42578125" style="265" customWidth="1"/>
    <col min="9998" max="9998" width="5.7109375" style="265" customWidth="1"/>
    <col min="9999" max="9999" width="3.28515625" style="265" customWidth="1"/>
    <col min="10000" max="10000" width="2.140625" style="265" customWidth="1"/>
    <col min="10001" max="10001" width="7.42578125" style="265" customWidth="1"/>
    <col min="10002" max="10002" width="11.7109375" style="265" customWidth="1"/>
    <col min="10003" max="10003" width="4.42578125" style="265" customWidth="1"/>
    <col min="10004" max="10004" width="3.28515625" style="265" customWidth="1"/>
    <col min="10005" max="10005" width="4" style="265" customWidth="1"/>
    <col min="10006" max="10006" width="4.42578125" style="265" customWidth="1"/>
    <col min="10007" max="10007" width="4.5703125" style="265" customWidth="1"/>
    <col min="10008" max="10011" width="4.42578125" style="265" customWidth="1"/>
    <col min="10012" max="10012" width="2.42578125" style="265" customWidth="1"/>
    <col min="10013" max="10013" width="8" style="265" customWidth="1"/>
    <col min="10014" max="10014" width="3.85546875" style="265" customWidth="1"/>
    <col min="10015" max="10015" width="11" style="265" customWidth="1"/>
    <col min="10016" max="10016" width="4.7109375" style="265" customWidth="1"/>
    <col min="10017" max="10240" width="9.140625" style="265"/>
    <col min="10241" max="10242" width="3.85546875" style="265" customWidth="1"/>
    <col min="10243" max="10244" width="8.7109375" style="265" customWidth="1"/>
    <col min="10245" max="10245" width="9.7109375" style="265" customWidth="1"/>
    <col min="10246" max="10246" width="6.42578125" style="265" customWidth="1"/>
    <col min="10247" max="10247" width="7.7109375" style="265" customWidth="1"/>
    <col min="10248" max="10250" width="8.7109375" style="265" customWidth="1"/>
    <col min="10251" max="10253" width="5.42578125" style="265" customWidth="1"/>
    <col min="10254" max="10254" width="5.7109375" style="265" customWidth="1"/>
    <col min="10255" max="10255" width="3.28515625" style="265" customWidth="1"/>
    <col min="10256" max="10256" width="2.140625" style="265" customWidth="1"/>
    <col min="10257" max="10257" width="7.42578125" style="265" customWidth="1"/>
    <col min="10258" max="10258" width="11.7109375" style="265" customWidth="1"/>
    <col min="10259" max="10259" width="4.42578125" style="265" customWidth="1"/>
    <col min="10260" max="10260" width="3.28515625" style="265" customWidth="1"/>
    <col min="10261" max="10261" width="4" style="265" customWidth="1"/>
    <col min="10262" max="10262" width="4.42578125" style="265" customWidth="1"/>
    <col min="10263" max="10263" width="4.5703125" style="265" customWidth="1"/>
    <col min="10264" max="10267" width="4.42578125" style="265" customWidth="1"/>
    <col min="10268" max="10268" width="2.42578125" style="265" customWidth="1"/>
    <col min="10269" max="10269" width="8" style="265" customWidth="1"/>
    <col min="10270" max="10270" width="3.85546875" style="265" customWidth="1"/>
    <col min="10271" max="10271" width="11" style="265" customWidth="1"/>
    <col min="10272" max="10272" width="4.7109375" style="265" customWidth="1"/>
    <col min="10273" max="10496" width="9.140625" style="265"/>
    <col min="10497" max="10498" width="3.85546875" style="265" customWidth="1"/>
    <col min="10499" max="10500" width="8.7109375" style="265" customWidth="1"/>
    <col min="10501" max="10501" width="9.7109375" style="265" customWidth="1"/>
    <col min="10502" max="10502" width="6.42578125" style="265" customWidth="1"/>
    <col min="10503" max="10503" width="7.7109375" style="265" customWidth="1"/>
    <col min="10504" max="10506" width="8.7109375" style="265" customWidth="1"/>
    <col min="10507" max="10509" width="5.42578125" style="265" customWidth="1"/>
    <col min="10510" max="10510" width="5.7109375" style="265" customWidth="1"/>
    <col min="10511" max="10511" width="3.28515625" style="265" customWidth="1"/>
    <col min="10512" max="10512" width="2.140625" style="265" customWidth="1"/>
    <col min="10513" max="10513" width="7.42578125" style="265" customWidth="1"/>
    <col min="10514" max="10514" width="11.7109375" style="265" customWidth="1"/>
    <col min="10515" max="10515" width="4.42578125" style="265" customWidth="1"/>
    <col min="10516" max="10516" width="3.28515625" style="265" customWidth="1"/>
    <col min="10517" max="10517" width="4" style="265" customWidth="1"/>
    <col min="10518" max="10518" width="4.42578125" style="265" customWidth="1"/>
    <col min="10519" max="10519" width="4.5703125" style="265" customWidth="1"/>
    <col min="10520" max="10523" width="4.42578125" style="265" customWidth="1"/>
    <col min="10524" max="10524" width="2.42578125" style="265" customWidth="1"/>
    <col min="10525" max="10525" width="8" style="265" customWidth="1"/>
    <col min="10526" max="10526" width="3.85546875" style="265" customWidth="1"/>
    <col min="10527" max="10527" width="11" style="265" customWidth="1"/>
    <col min="10528" max="10528" width="4.7109375" style="265" customWidth="1"/>
    <col min="10529" max="10752" width="9.140625" style="265"/>
    <col min="10753" max="10754" width="3.85546875" style="265" customWidth="1"/>
    <col min="10755" max="10756" width="8.7109375" style="265" customWidth="1"/>
    <col min="10757" max="10757" width="9.7109375" style="265" customWidth="1"/>
    <col min="10758" max="10758" width="6.42578125" style="265" customWidth="1"/>
    <col min="10759" max="10759" width="7.7109375" style="265" customWidth="1"/>
    <col min="10760" max="10762" width="8.7109375" style="265" customWidth="1"/>
    <col min="10763" max="10765" width="5.42578125" style="265" customWidth="1"/>
    <col min="10766" max="10766" width="5.7109375" style="265" customWidth="1"/>
    <col min="10767" max="10767" width="3.28515625" style="265" customWidth="1"/>
    <col min="10768" max="10768" width="2.140625" style="265" customWidth="1"/>
    <col min="10769" max="10769" width="7.42578125" style="265" customWidth="1"/>
    <col min="10770" max="10770" width="11.7109375" style="265" customWidth="1"/>
    <col min="10771" max="10771" width="4.42578125" style="265" customWidth="1"/>
    <col min="10772" max="10772" width="3.28515625" style="265" customWidth="1"/>
    <col min="10773" max="10773" width="4" style="265" customWidth="1"/>
    <col min="10774" max="10774" width="4.42578125" style="265" customWidth="1"/>
    <col min="10775" max="10775" width="4.5703125" style="265" customWidth="1"/>
    <col min="10776" max="10779" width="4.42578125" style="265" customWidth="1"/>
    <col min="10780" max="10780" width="2.42578125" style="265" customWidth="1"/>
    <col min="10781" max="10781" width="8" style="265" customWidth="1"/>
    <col min="10782" max="10782" width="3.85546875" style="265" customWidth="1"/>
    <col min="10783" max="10783" width="11" style="265" customWidth="1"/>
    <col min="10784" max="10784" width="4.7109375" style="265" customWidth="1"/>
    <col min="10785" max="11008" width="9.140625" style="265"/>
    <col min="11009" max="11010" width="3.85546875" style="265" customWidth="1"/>
    <col min="11011" max="11012" width="8.7109375" style="265" customWidth="1"/>
    <col min="11013" max="11013" width="9.7109375" style="265" customWidth="1"/>
    <col min="11014" max="11014" width="6.42578125" style="265" customWidth="1"/>
    <col min="11015" max="11015" width="7.7109375" style="265" customWidth="1"/>
    <col min="11016" max="11018" width="8.7109375" style="265" customWidth="1"/>
    <col min="11019" max="11021" width="5.42578125" style="265" customWidth="1"/>
    <col min="11022" max="11022" width="5.7109375" style="265" customWidth="1"/>
    <col min="11023" max="11023" width="3.28515625" style="265" customWidth="1"/>
    <col min="11024" max="11024" width="2.140625" style="265" customWidth="1"/>
    <col min="11025" max="11025" width="7.42578125" style="265" customWidth="1"/>
    <col min="11026" max="11026" width="11.7109375" style="265" customWidth="1"/>
    <col min="11027" max="11027" width="4.42578125" style="265" customWidth="1"/>
    <col min="11028" max="11028" width="3.28515625" style="265" customWidth="1"/>
    <col min="11029" max="11029" width="4" style="265" customWidth="1"/>
    <col min="11030" max="11030" width="4.42578125" style="265" customWidth="1"/>
    <col min="11031" max="11031" width="4.5703125" style="265" customWidth="1"/>
    <col min="11032" max="11035" width="4.42578125" style="265" customWidth="1"/>
    <col min="11036" max="11036" width="2.42578125" style="265" customWidth="1"/>
    <col min="11037" max="11037" width="8" style="265" customWidth="1"/>
    <col min="11038" max="11038" width="3.85546875" style="265" customWidth="1"/>
    <col min="11039" max="11039" width="11" style="265" customWidth="1"/>
    <col min="11040" max="11040" width="4.7109375" style="265" customWidth="1"/>
    <col min="11041" max="11264" width="9.140625" style="265"/>
    <col min="11265" max="11266" width="3.85546875" style="265" customWidth="1"/>
    <col min="11267" max="11268" width="8.7109375" style="265" customWidth="1"/>
    <col min="11269" max="11269" width="9.7109375" style="265" customWidth="1"/>
    <col min="11270" max="11270" width="6.42578125" style="265" customWidth="1"/>
    <col min="11271" max="11271" width="7.7109375" style="265" customWidth="1"/>
    <col min="11272" max="11274" width="8.7109375" style="265" customWidth="1"/>
    <col min="11275" max="11277" width="5.42578125" style="265" customWidth="1"/>
    <col min="11278" max="11278" width="5.7109375" style="265" customWidth="1"/>
    <col min="11279" max="11279" width="3.28515625" style="265" customWidth="1"/>
    <col min="11280" max="11280" width="2.140625" style="265" customWidth="1"/>
    <col min="11281" max="11281" width="7.42578125" style="265" customWidth="1"/>
    <col min="11282" max="11282" width="11.7109375" style="265" customWidth="1"/>
    <col min="11283" max="11283" width="4.42578125" style="265" customWidth="1"/>
    <col min="11284" max="11284" width="3.28515625" style="265" customWidth="1"/>
    <col min="11285" max="11285" width="4" style="265" customWidth="1"/>
    <col min="11286" max="11286" width="4.42578125" style="265" customWidth="1"/>
    <col min="11287" max="11287" width="4.5703125" style="265" customWidth="1"/>
    <col min="11288" max="11291" width="4.42578125" style="265" customWidth="1"/>
    <col min="11292" max="11292" width="2.42578125" style="265" customWidth="1"/>
    <col min="11293" max="11293" width="8" style="265" customWidth="1"/>
    <col min="11294" max="11294" width="3.85546875" style="265" customWidth="1"/>
    <col min="11295" max="11295" width="11" style="265" customWidth="1"/>
    <col min="11296" max="11296" width="4.7109375" style="265" customWidth="1"/>
    <col min="11297" max="11520" width="9.140625" style="265"/>
    <col min="11521" max="11522" width="3.85546875" style="265" customWidth="1"/>
    <col min="11523" max="11524" width="8.7109375" style="265" customWidth="1"/>
    <col min="11525" max="11525" width="9.7109375" style="265" customWidth="1"/>
    <col min="11526" max="11526" width="6.42578125" style="265" customWidth="1"/>
    <col min="11527" max="11527" width="7.7109375" style="265" customWidth="1"/>
    <col min="11528" max="11530" width="8.7109375" style="265" customWidth="1"/>
    <col min="11531" max="11533" width="5.42578125" style="265" customWidth="1"/>
    <col min="11534" max="11534" width="5.7109375" style="265" customWidth="1"/>
    <col min="11535" max="11535" width="3.28515625" style="265" customWidth="1"/>
    <col min="11536" max="11536" width="2.140625" style="265" customWidth="1"/>
    <col min="11537" max="11537" width="7.42578125" style="265" customWidth="1"/>
    <col min="11538" max="11538" width="11.7109375" style="265" customWidth="1"/>
    <col min="11539" max="11539" width="4.42578125" style="265" customWidth="1"/>
    <col min="11540" max="11540" width="3.28515625" style="265" customWidth="1"/>
    <col min="11541" max="11541" width="4" style="265" customWidth="1"/>
    <col min="11542" max="11542" width="4.42578125" style="265" customWidth="1"/>
    <col min="11543" max="11543" width="4.5703125" style="265" customWidth="1"/>
    <col min="11544" max="11547" width="4.42578125" style="265" customWidth="1"/>
    <col min="11548" max="11548" width="2.42578125" style="265" customWidth="1"/>
    <col min="11549" max="11549" width="8" style="265" customWidth="1"/>
    <col min="11550" max="11550" width="3.85546875" style="265" customWidth="1"/>
    <col min="11551" max="11551" width="11" style="265" customWidth="1"/>
    <col min="11552" max="11552" width="4.7109375" style="265" customWidth="1"/>
    <col min="11553" max="11776" width="9.140625" style="265"/>
    <col min="11777" max="11778" width="3.85546875" style="265" customWidth="1"/>
    <col min="11779" max="11780" width="8.7109375" style="265" customWidth="1"/>
    <col min="11781" max="11781" width="9.7109375" style="265" customWidth="1"/>
    <col min="11782" max="11782" width="6.42578125" style="265" customWidth="1"/>
    <col min="11783" max="11783" width="7.7109375" style="265" customWidth="1"/>
    <col min="11784" max="11786" width="8.7109375" style="265" customWidth="1"/>
    <col min="11787" max="11789" width="5.42578125" style="265" customWidth="1"/>
    <col min="11790" max="11790" width="5.7109375" style="265" customWidth="1"/>
    <col min="11791" max="11791" width="3.28515625" style="265" customWidth="1"/>
    <col min="11792" max="11792" width="2.140625" style="265" customWidth="1"/>
    <col min="11793" max="11793" width="7.42578125" style="265" customWidth="1"/>
    <col min="11794" max="11794" width="11.7109375" style="265" customWidth="1"/>
    <col min="11795" max="11795" width="4.42578125" style="265" customWidth="1"/>
    <col min="11796" max="11796" width="3.28515625" style="265" customWidth="1"/>
    <col min="11797" max="11797" width="4" style="265" customWidth="1"/>
    <col min="11798" max="11798" width="4.42578125" style="265" customWidth="1"/>
    <col min="11799" max="11799" width="4.5703125" style="265" customWidth="1"/>
    <col min="11800" max="11803" width="4.42578125" style="265" customWidth="1"/>
    <col min="11804" max="11804" width="2.42578125" style="265" customWidth="1"/>
    <col min="11805" max="11805" width="8" style="265" customWidth="1"/>
    <col min="11806" max="11806" width="3.85546875" style="265" customWidth="1"/>
    <col min="11807" max="11807" width="11" style="265" customWidth="1"/>
    <col min="11808" max="11808" width="4.7109375" style="265" customWidth="1"/>
    <col min="11809" max="12032" width="9.140625" style="265"/>
    <col min="12033" max="12034" width="3.85546875" style="265" customWidth="1"/>
    <col min="12035" max="12036" width="8.7109375" style="265" customWidth="1"/>
    <col min="12037" max="12037" width="9.7109375" style="265" customWidth="1"/>
    <col min="12038" max="12038" width="6.42578125" style="265" customWidth="1"/>
    <col min="12039" max="12039" width="7.7109375" style="265" customWidth="1"/>
    <col min="12040" max="12042" width="8.7109375" style="265" customWidth="1"/>
    <col min="12043" max="12045" width="5.42578125" style="265" customWidth="1"/>
    <col min="12046" max="12046" width="5.7109375" style="265" customWidth="1"/>
    <col min="12047" max="12047" width="3.28515625" style="265" customWidth="1"/>
    <col min="12048" max="12048" width="2.140625" style="265" customWidth="1"/>
    <col min="12049" max="12049" width="7.42578125" style="265" customWidth="1"/>
    <col min="12050" max="12050" width="11.7109375" style="265" customWidth="1"/>
    <col min="12051" max="12051" width="4.42578125" style="265" customWidth="1"/>
    <col min="12052" max="12052" width="3.28515625" style="265" customWidth="1"/>
    <col min="12053" max="12053" width="4" style="265" customWidth="1"/>
    <col min="12054" max="12054" width="4.42578125" style="265" customWidth="1"/>
    <col min="12055" max="12055" width="4.5703125" style="265" customWidth="1"/>
    <col min="12056" max="12059" width="4.42578125" style="265" customWidth="1"/>
    <col min="12060" max="12060" width="2.42578125" style="265" customWidth="1"/>
    <col min="12061" max="12061" width="8" style="265" customWidth="1"/>
    <col min="12062" max="12062" width="3.85546875" style="265" customWidth="1"/>
    <col min="12063" max="12063" width="11" style="265" customWidth="1"/>
    <col min="12064" max="12064" width="4.7109375" style="265" customWidth="1"/>
    <col min="12065" max="12288" width="9.140625" style="265"/>
    <col min="12289" max="12290" width="3.85546875" style="265" customWidth="1"/>
    <col min="12291" max="12292" width="8.7109375" style="265" customWidth="1"/>
    <col min="12293" max="12293" width="9.7109375" style="265" customWidth="1"/>
    <col min="12294" max="12294" width="6.42578125" style="265" customWidth="1"/>
    <col min="12295" max="12295" width="7.7109375" style="265" customWidth="1"/>
    <col min="12296" max="12298" width="8.7109375" style="265" customWidth="1"/>
    <col min="12299" max="12301" width="5.42578125" style="265" customWidth="1"/>
    <col min="12302" max="12302" width="5.7109375" style="265" customWidth="1"/>
    <col min="12303" max="12303" width="3.28515625" style="265" customWidth="1"/>
    <col min="12304" max="12304" width="2.140625" style="265" customWidth="1"/>
    <col min="12305" max="12305" width="7.42578125" style="265" customWidth="1"/>
    <col min="12306" max="12306" width="11.7109375" style="265" customWidth="1"/>
    <col min="12307" max="12307" width="4.42578125" style="265" customWidth="1"/>
    <col min="12308" max="12308" width="3.28515625" style="265" customWidth="1"/>
    <col min="12309" max="12309" width="4" style="265" customWidth="1"/>
    <col min="12310" max="12310" width="4.42578125" style="265" customWidth="1"/>
    <col min="12311" max="12311" width="4.5703125" style="265" customWidth="1"/>
    <col min="12312" max="12315" width="4.42578125" style="265" customWidth="1"/>
    <col min="12316" max="12316" width="2.42578125" style="265" customWidth="1"/>
    <col min="12317" max="12317" width="8" style="265" customWidth="1"/>
    <col min="12318" max="12318" width="3.85546875" style="265" customWidth="1"/>
    <col min="12319" max="12319" width="11" style="265" customWidth="1"/>
    <col min="12320" max="12320" width="4.7109375" style="265" customWidth="1"/>
    <col min="12321" max="12544" width="9.140625" style="265"/>
    <col min="12545" max="12546" width="3.85546875" style="265" customWidth="1"/>
    <col min="12547" max="12548" width="8.7109375" style="265" customWidth="1"/>
    <col min="12549" max="12549" width="9.7109375" style="265" customWidth="1"/>
    <col min="12550" max="12550" width="6.42578125" style="265" customWidth="1"/>
    <col min="12551" max="12551" width="7.7109375" style="265" customWidth="1"/>
    <col min="12552" max="12554" width="8.7109375" style="265" customWidth="1"/>
    <col min="12555" max="12557" width="5.42578125" style="265" customWidth="1"/>
    <col min="12558" max="12558" width="5.7109375" style="265" customWidth="1"/>
    <col min="12559" max="12559" width="3.28515625" style="265" customWidth="1"/>
    <col min="12560" max="12560" width="2.140625" style="265" customWidth="1"/>
    <col min="12561" max="12561" width="7.42578125" style="265" customWidth="1"/>
    <col min="12562" max="12562" width="11.7109375" style="265" customWidth="1"/>
    <col min="12563" max="12563" width="4.42578125" style="265" customWidth="1"/>
    <col min="12564" max="12564" width="3.28515625" style="265" customWidth="1"/>
    <col min="12565" max="12565" width="4" style="265" customWidth="1"/>
    <col min="12566" max="12566" width="4.42578125" style="265" customWidth="1"/>
    <col min="12567" max="12567" width="4.5703125" style="265" customWidth="1"/>
    <col min="12568" max="12571" width="4.42578125" style="265" customWidth="1"/>
    <col min="12572" max="12572" width="2.42578125" style="265" customWidth="1"/>
    <col min="12573" max="12573" width="8" style="265" customWidth="1"/>
    <col min="12574" max="12574" width="3.85546875" style="265" customWidth="1"/>
    <col min="12575" max="12575" width="11" style="265" customWidth="1"/>
    <col min="12576" max="12576" width="4.7109375" style="265" customWidth="1"/>
    <col min="12577" max="12800" width="9.140625" style="265"/>
    <col min="12801" max="12802" width="3.85546875" style="265" customWidth="1"/>
    <col min="12803" max="12804" width="8.7109375" style="265" customWidth="1"/>
    <col min="12805" max="12805" width="9.7109375" style="265" customWidth="1"/>
    <col min="12806" max="12806" width="6.42578125" style="265" customWidth="1"/>
    <col min="12807" max="12807" width="7.7109375" style="265" customWidth="1"/>
    <col min="12808" max="12810" width="8.7109375" style="265" customWidth="1"/>
    <col min="12811" max="12813" width="5.42578125" style="265" customWidth="1"/>
    <col min="12814" max="12814" width="5.7109375" style="265" customWidth="1"/>
    <col min="12815" max="12815" width="3.28515625" style="265" customWidth="1"/>
    <col min="12816" max="12816" width="2.140625" style="265" customWidth="1"/>
    <col min="12817" max="12817" width="7.42578125" style="265" customWidth="1"/>
    <col min="12818" max="12818" width="11.7109375" style="265" customWidth="1"/>
    <col min="12819" max="12819" width="4.42578125" style="265" customWidth="1"/>
    <col min="12820" max="12820" width="3.28515625" style="265" customWidth="1"/>
    <col min="12821" max="12821" width="4" style="265" customWidth="1"/>
    <col min="12822" max="12822" width="4.42578125" style="265" customWidth="1"/>
    <col min="12823" max="12823" width="4.5703125" style="265" customWidth="1"/>
    <col min="12824" max="12827" width="4.42578125" style="265" customWidth="1"/>
    <col min="12828" max="12828" width="2.42578125" style="265" customWidth="1"/>
    <col min="12829" max="12829" width="8" style="265" customWidth="1"/>
    <col min="12830" max="12830" width="3.85546875" style="265" customWidth="1"/>
    <col min="12831" max="12831" width="11" style="265" customWidth="1"/>
    <col min="12832" max="12832" width="4.7109375" style="265" customWidth="1"/>
    <col min="12833" max="13056" width="9.140625" style="265"/>
    <col min="13057" max="13058" width="3.85546875" style="265" customWidth="1"/>
    <col min="13059" max="13060" width="8.7109375" style="265" customWidth="1"/>
    <col min="13061" max="13061" width="9.7109375" style="265" customWidth="1"/>
    <col min="13062" max="13062" width="6.42578125" style="265" customWidth="1"/>
    <col min="13063" max="13063" width="7.7109375" style="265" customWidth="1"/>
    <col min="13064" max="13066" width="8.7109375" style="265" customWidth="1"/>
    <col min="13067" max="13069" width="5.42578125" style="265" customWidth="1"/>
    <col min="13070" max="13070" width="5.7109375" style="265" customWidth="1"/>
    <col min="13071" max="13071" width="3.28515625" style="265" customWidth="1"/>
    <col min="13072" max="13072" width="2.140625" style="265" customWidth="1"/>
    <col min="13073" max="13073" width="7.42578125" style="265" customWidth="1"/>
    <col min="13074" max="13074" width="11.7109375" style="265" customWidth="1"/>
    <col min="13075" max="13075" width="4.42578125" style="265" customWidth="1"/>
    <col min="13076" max="13076" width="3.28515625" style="265" customWidth="1"/>
    <col min="13077" max="13077" width="4" style="265" customWidth="1"/>
    <col min="13078" max="13078" width="4.42578125" style="265" customWidth="1"/>
    <col min="13079" max="13079" width="4.5703125" style="265" customWidth="1"/>
    <col min="13080" max="13083" width="4.42578125" style="265" customWidth="1"/>
    <col min="13084" max="13084" width="2.42578125" style="265" customWidth="1"/>
    <col min="13085" max="13085" width="8" style="265" customWidth="1"/>
    <col min="13086" max="13086" width="3.85546875" style="265" customWidth="1"/>
    <col min="13087" max="13087" width="11" style="265" customWidth="1"/>
    <col min="13088" max="13088" width="4.7109375" style="265" customWidth="1"/>
    <col min="13089" max="13312" width="9.140625" style="265"/>
    <col min="13313" max="13314" width="3.85546875" style="265" customWidth="1"/>
    <col min="13315" max="13316" width="8.7109375" style="265" customWidth="1"/>
    <col min="13317" max="13317" width="9.7109375" style="265" customWidth="1"/>
    <col min="13318" max="13318" width="6.42578125" style="265" customWidth="1"/>
    <col min="13319" max="13319" width="7.7109375" style="265" customWidth="1"/>
    <col min="13320" max="13322" width="8.7109375" style="265" customWidth="1"/>
    <col min="13323" max="13325" width="5.42578125" style="265" customWidth="1"/>
    <col min="13326" max="13326" width="5.7109375" style="265" customWidth="1"/>
    <col min="13327" max="13327" width="3.28515625" style="265" customWidth="1"/>
    <col min="13328" max="13328" width="2.140625" style="265" customWidth="1"/>
    <col min="13329" max="13329" width="7.42578125" style="265" customWidth="1"/>
    <col min="13330" max="13330" width="11.7109375" style="265" customWidth="1"/>
    <col min="13331" max="13331" width="4.42578125" style="265" customWidth="1"/>
    <col min="13332" max="13332" width="3.28515625" style="265" customWidth="1"/>
    <col min="13333" max="13333" width="4" style="265" customWidth="1"/>
    <col min="13334" max="13334" width="4.42578125" style="265" customWidth="1"/>
    <col min="13335" max="13335" width="4.5703125" style="265" customWidth="1"/>
    <col min="13336" max="13339" width="4.42578125" style="265" customWidth="1"/>
    <col min="13340" max="13340" width="2.42578125" style="265" customWidth="1"/>
    <col min="13341" max="13341" width="8" style="265" customWidth="1"/>
    <col min="13342" max="13342" width="3.85546875" style="265" customWidth="1"/>
    <col min="13343" max="13343" width="11" style="265" customWidth="1"/>
    <col min="13344" max="13344" width="4.7109375" style="265" customWidth="1"/>
    <col min="13345" max="13568" width="9.140625" style="265"/>
    <col min="13569" max="13570" width="3.85546875" style="265" customWidth="1"/>
    <col min="13571" max="13572" width="8.7109375" style="265" customWidth="1"/>
    <col min="13573" max="13573" width="9.7109375" style="265" customWidth="1"/>
    <col min="13574" max="13574" width="6.42578125" style="265" customWidth="1"/>
    <col min="13575" max="13575" width="7.7109375" style="265" customWidth="1"/>
    <col min="13576" max="13578" width="8.7109375" style="265" customWidth="1"/>
    <col min="13579" max="13581" width="5.42578125" style="265" customWidth="1"/>
    <col min="13582" max="13582" width="5.7109375" style="265" customWidth="1"/>
    <col min="13583" max="13583" width="3.28515625" style="265" customWidth="1"/>
    <col min="13584" max="13584" width="2.140625" style="265" customWidth="1"/>
    <col min="13585" max="13585" width="7.42578125" style="265" customWidth="1"/>
    <col min="13586" max="13586" width="11.7109375" style="265" customWidth="1"/>
    <col min="13587" max="13587" width="4.42578125" style="265" customWidth="1"/>
    <col min="13588" max="13588" width="3.28515625" style="265" customWidth="1"/>
    <col min="13589" max="13589" width="4" style="265" customWidth="1"/>
    <col min="13590" max="13590" width="4.42578125" style="265" customWidth="1"/>
    <col min="13591" max="13591" width="4.5703125" style="265" customWidth="1"/>
    <col min="13592" max="13595" width="4.42578125" style="265" customWidth="1"/>
    <col min="13596" max="13596" width="2.42578125" style="265" customWidth="1"/>
    <col min="13597" max="13597" width="8" style="265" customWidth="1"/>
    <col min="13598" max="13598" width="3.85546875" style="265" customWidth="1"/>
    <col min="13599" max="13599" width="11" style="265" customWidth="1"/>
    <col min="13600" max="13600" width="4.7109375" style="265" customWidth="1"/>
    <col min="13601" max="13824" width="9.140625" style="265"/>
    <col min="13825" max="13826" width="3.85546875" style="265" customWidth="1"/>
    <col min="13827" max="13828" width="8.7109375" style="265" customWidth="1"/>
    <col min="13829" max="13829" width="9.7109375" style="265" customWidth="1"/>
    <col min="13830" max="13830" width="6.42578125" style="265" customWidth="1"/>
    <col min="13831" max="13831" width="7.7109375" style="265" customWidth="1"/>
    <col min="13832" max="13834" width="8.7109375" style="265" customWidth="1"/>
    <col min="13835" max="13837" width="5.42578125" style="265" customWidth="1"/>
    <col min="13838" max="13838" width="5.7109375" style="265" customWidth="1"/>
    <col min="13839" max="13839" width="3.28515625" style="265" customWidth="1"/>
    <col min="13840" max="13840" width="2.140625" style="265" customWidth="1"/>
    <col min="13841" max="13841" width="7.42578125" style="265" customWidth="1"/>
    <col min="13842" max="13842" width="11.7109375" style="265" customWidth="1"/>
    <col min="13843" max="13843" width="4.42578125" style="265" customWidth="1"/>
    <col min="13844" max="13844" width="3.28515625" style="265" customWidth="1"/>
    <col min="13845" max="13845" width="4" style="265" customWidth="1"/>
    <col min="13846" max="13846" width="4.42578125" style="265" customWidth="1"/>
    <col min="13847" max="13847" width="4.5703125" style="265" customWidth="1"/>
    <col min="13848" max="13851" width="4.42578125" style="265" customWidth="1"/>
    <col min="13852" max="13852" width="2.42578125" style="265" customWidth="1"/>
    <col min="13853" max="13853" width="8" style="265" customWidth="1"/>
    <col min="13854" max="13854" width="3.85546875" style="265" customWidth="1"/>
    <col min="13855" max="13855" width="11" style="265" customWidth="1"/>
    <col min="13856" max="13856" width="4.7109375" style="265" customWidth="1"/>
    <col min="13857" max="14080" width="9.140625" style="265"/>
    <col min="14081" max="14082" width="3.85546875" style="265" customWidth="1"/>
    <col min="14083" max="14084" width="8.7109375" style="265" customWidth="1"/>
    <col min="14085" max="14085" width="9.7109375" style="265" customWidth="1"/>
    <col min="14086" max="14086" width="6.42578125" style="265" customWidth="1"/>
    <col min="14087" max="14087" width="7.7109375" style="265" customWidth="1"/>
    <col min="14088" max="14090" width="8.7109375" style="265" customWidth="1"/>
    <col min="14091" max="14093" width="5.42578125" style="265" customWidth="1"/>
    <col min="14094" max="14094" width="5.7109375" style="265" customWidth="1"/>
    <col min="14095" max="14095" width="3.28515625" style="265" customWidth="1"/>
    <col min="14096" max="14096" width="2.140625" style="265" customWidth="1"/>
    <col min="14097" max="14097" width="7.42578125" style="265" customWidth="1"/>
    <col min="14098" max="14098" width="11.7109375" style="265" customWidth="1"/>
    <col min="14099" max="14099" width="4.42578125" style="265" customWidth="1"/>
    <col min="14100" max="14100" width="3.28515625" style="265" customWidth="1"/>
    <col min="14101" max="14101" width="4" style="265" customWidth="1"/>
    <col min="14102" max="14102" width="4.42578125" style="265" customWidth="1"/>
    <col min="14103" max="14103" width="4.5703125" style="265" customWidth="1"/>
    <col min="14104" max="14107" width="4.42578125" style="265" customWidth="1"/>
    <col min="14108" max="14108" width="2.42578125" style="265" customWidth="1"/>
    <col min="14109" max="14109" width="8" style="265" customWidth="1"/>
    <col min="14110" max="14110" width="3.85546875" style="265" customWidth="1"/>
    <col min="14111" max="14111" width="11" style="265" customWidth="1"/>
    <col min="14112" max="14112" width="4.7109375" style="265" customWidth="1"/>
    <col min="14113" max="14336" width="9.140625" style="265"/>
    <col min="14337" max="14338" width="3.85546875" style="265" customWidth="1"/>
    <col min="14339" max="14340" width="8.7109375" style="265" customWidth="1"/>
    <col min="14341" max="14341" width="9.7109375" style="265" customWidth="1"/>
    <col min="14342" max="14342" width="6.42578125" style="265" customWidth="1"/>
    <col min="14343" max="14343" width="7.7109375" style="265" customWidth="1"/>
    <col min="14344" max="14346" width="8.7109375" style="265" customWidth="1"/>
    <col min="14347" max="14349" width="5.42578125" style="265" customWidth="1"/>
    <col min="14350" max="14350" width="5.7109375" style="265" customWidth="1"/>
    <col min="14351" max="14351" width="3.28515625" style="265" customWidth="1"/>
    <col min="14352" max="14352" width="2.140625" style="265" customWidth="1"/>
    <col min="14353" max="14353" width="7.42578125" style="265" customWidth="1"/>
    <col min="14354" max="14354" width="11.7109375" style="265" customWidth="1"/>
    <col min="14355" max="14355" width="4.42578125" style="265" customWidth="1"/>
    <col min="14356" max="14356" width="3.28515625" style="265" customWidth="1"/>
    <col min="14357" max="14357" width="4" style="265" customWidth="1"/>
    <col min="14358" max="14358" width="4.42578125" style="265" customWidth="1"/>
    <col min="14359" max="14359" width="4.5703125" style="265" customWidth="1"/>
    <col min="14360" max="14363" width="4.42578125" style="265" customWidth="1"/>
    <col min="14364" max="14364" width="2.42578125" style="265" customWidth="1"/>
    <col min="14365" max="14365" width="8" style="265" customWidth="1"/>
    <col min="14366" max="14366" width="3.85546875" style="265" customWidth="1"/>
    <col min="14367" max="14367" width="11" style="265" customWidth="1"/>
    <col min="14368" max="14368" width="4.7109375" style="265" customWidth="1"/>
    <col min="14369" max="14592" width="9.140625" style="265"/>
    <col min="14593" max="14594" width="3.85546875" style="265" customWidth="1"/>
    <col min="14595" max="14596" width="8.7109375" style="265" customWidth="1"/>
    <col min="14597" max="14597" width="9.7109375" style="265" customWidth="1"/>
    <col min="14598" max="14598" width="6.42578125" style="265" customWidth="1"/>
    <col min="14599" max="14599" width="7.7109375" style="265" customWidth="1"/>
    <col min="14600" max="14602" width="8.7109375" style="265" customWidth="1"/>
    <col min="14603" max="14605" width="5.42578125" style="265" customWidth="1"/>
    <col min="14606" max="14606" width="5.7109375" style="265" customWidth="1"/>
    <col min="14607" max="14607" width="3.28515625" style="265" customWidth="1"/>
    <col min="14608" max="14608" width="2.140625" style="265" customWidth="1"/>
    <col min="14609" max="14609" width="7.42578125" style="265" customWidth="1"/>
    <col min="14610" max="14610" width="11.7109375" style="265" customWidth="1"/>
    <col min="14611" max="14611" width="4.42578125" style="265" customWidth="1"/>
    <col min="14612" max="14612" width="3.28515625" style="265" customWidth="1"/>
    <col min="14613" max="14613" width="4" style="265" customWidth="1"/>
    <col min="14614" max="14614" width="4.42578125" style="265" customWidth="1"/>
    <col min="14615" max="14615" width="4.5703125" style="265" customWidth="1"/>
    <col min="14616" max="14619" width="4.42578125" style="265" customWidth="1"/>
    <col min="14620" max="14620" width="2.42578125" style="265" customWidth="1"/>
    <col min="14621" max="14621" width="8" style="265" customWidth="1"/>
    <col min="14622" max="14622" width="3.85546875" style="265" customWidth="1"/>
    <col min="14623" max="14623" width="11" style="265" customWidth="1"/>
    <col min="14624" max="14624" width="4.7109375" style="265" customWidth="1"/>
    <col min="14625" max="14848" width="9.140625" style="265"/>
    <col min="14849" max="14850" width="3.85546875" style="265" customWidth="1"/>
    <col min="14851" max="14852" width="8.7109375" style="265" customWidth="1"/>
    <col min="14853" max="14853" width="9.7109375" style="265" customWidth="1"/>
    <col min="14854" max="14854" width="6.42578125" style="265" customWidth="1"/>
    <col min="14855" max="14855" width="7.7109375" style="265" customWidth="1"/>
    <col min="14856" max="14858" width="8.7109375" style="265" customWidth="1"/>
    <col min="14859" max="14861" width="5.42578125" style="265" customWidth="1"/>
    <col min="14862" max="14862" width="5.7109375" style="265" customWidth="1"/>
    <col min="14863" max="14863" width="3.28515625" style="265" customWidth="1"/>
    <col min="14864" max="14864" width="2.140625" style="265" customWidth="1"/>
    <col min="14865" max="14865" width="7.42578125" style="265" customWidth="1"/>
    <col min="14866" max="14866" width="11.7109375" style="265" customWidth="1"/>
    <col min="14867" max="14867" width="4.42578125" style="265" customWidth="1"/>
    <col min="14868" max="14868" width="3.28515625" style="265" customWidth="1"/>
    <col min="14869" max="14869" width="4" style="265" customWidth="1"/>
    <col min="14870" max="14870" width="4.42578125" style="265" customWidth="1"/>
    <col min="14871" max="14871" width="4.5703125" style="265" customWidth="1"/>
    <col min="14872" max="14875" width="4.42578125" style="265" customWidth="1"/>
    <col min="14876" max="14876" width="2.42578125" style="265" customWidth="1"/>
    <col min="14877" max="14877" width="8" style="265" customWidth="1"/>
    <col min="14878" max="14878" width="3.85546875" style="265" customWidth="1"/>
    <col min="14879" max="14879" width="11" style="265" customWidth="1"/>
    <col min="14880" max="14880" width="4.7109375" style="265" customWidth="1"/>
    <col min="14881" max="15104" width="9.140625" style="265"/>
    <col min="15105" max="15106" width="3.85546875" style="265" customWidth="1"/>
    <col min="15107" max="15108" width="8.7109375" style="265" customWidth="1"/>
    <col min="15109" max="15109" width="9.7109375" style="265" customWidth="1"/>
    <col min="15110" max="15110" width="6.42578125" style="265" customWidth="1"/>
    <col min="15111" max="15111" width="7.7109375" style="265" customWidth="1"/>
    <col min="15112" max="15114" width="8.7109375" style="265" customWidth="1"/>
    <col min="15115" max="15117" width="5.42578125" style="265" customWidth="1"/>
    <col min="15118" max="15118" width="5.7109375" style="265" customWidth="1"/>
    <col min="15119" max="15119" width="3.28515625" style="265" customWidth="1"/>
    <col min="15120" max="15120" width="2.140625" style="265" customWidth="1"/>
    <col min="15121" max="15121" width="7.42578125" style="265" customWidth="1"/>
    <col min="15122" max="15122" width="11.7109375" style="265" customWidth="1"/>
    <col min="15123" max="15123" width="4.42578125" style="265" customWidth="1"/>
    <col min="15124" max="15124" width="3.28515625" style="265" customWidth="1"/>
    <col min="15125" max="15125" width="4" style="265" customWidth="1"/>
    <col min="15126" max="15126" width="4.42578125" style="265" customWidth="1"/>
    <col min="15127" max="15127" width="4.5703125" style="265" customWidth="1"/>
    <col min="15128" max="15131" width="4.42578125" style="265" customWidth="1"/>
    <col min="15132" max="15132" width="2.42578125" style="265" customWidth="1"/>
    <col min="15133" max="15133" width="8" style="265" customWidth="1"/>
    <col min="15134" max="15134" width="3.85546875" style="265" customWidth="1"/>
    <col min="15135" max="15135" width="11" style="265" customWidth="1"/>
    <col min="15136" max="15136" width="4.7109375" style="265" customWidth="1"/>
    <col min="15137" max="15360" width="9.140625" style="265"/>
    <col min="15361" max="15362" width="3.85546875" style="265" customWidth="1"/>
    <col min="15363" max="15364" width="8.7109375" style="265" customWidth="1"/>
    <col min="15365" max="15365" width="9.7109375" style="265" customWidth="1"/>
    <col min="15366" max="15366" width="6.42578125" style="265" customWidth="1"/>
    <col min="15367" max="15367" width="7.7109375" style="265" customWidth="1"/>
    <col min="15368" max="15370" width="8.7109375" style="265" customWidth="1"/>
    <col min="15371" max="15373" width="5.42578125" style="265" customWidth="1"/>
    <col min="15374" max="15374" width="5.7109375" style="265" customWidth="1"/>
    <col min="15375" max="15375" width="3.28515625" style="265" customWidth="1"/>
    <col min="15376" max="15376" width="2.140625" style="265" customWidth="1"/>
    <col min="15377" max="15377" width="7.42578125" style="265" customWidth="1"/>
    <col min="15378" max="15378" width="11.7109375" style="265" customWidth="1"/>
    <col min="15379" max="15379" width="4.42578125" style="265" customWidth="1"/>
    <col min="15380" max="15380" width="3.28515625" style="265" customWidth="1"/>
    <col min="15381" max="15381" width="4" style="265" customWidth="1"/>
    <col min="15382" max="15382" width="4.42578125" style="265" customWidth="1"/>
    <col min="15383" max="15383" width="4.5703125" style="265" customWidth="1"/>
    <col min="15384" max="15387" width="4.42578125" style="265" customWidth="1"/>
    <col min="15388" max="15388" width="2.42578125" style="265" customWidth="1"/>
    <col min="15389" max="15389" width="8" style="265" customWidth="1"/>
    <col min="15390" max="15390" width="3.85546875" style="265" customWidth="1"/>
    <col min="15391" max="15391" width="11" style="265" customWidth="1"/>
    <col min="15392" max="15392" width="4.7109375" style="265" customWidth="1"/>
    <col min="15393" max="15616" width="9.140625" style="265"/>
    <col min="15617" max="15618" width="3.85546875" style="265" customWidth="1"/>
    <col min="15619" max="15620" width="8.7109375" style="265" customWidth="1"/>
    <col min="15621" max="15621" width="9.7109375" style="265" customWidth="1"/>
    <col min="15622" max="15622" width="6.42578125" style="265" customWidth="1"/>
    <col min="15623" max="15623" width="7.7109375" style="265" customWidth="1"/>
    <col min="15624" max="15626" width="8.7109375" style="265" customWidth="1"/>
    <col min="15627" max="15629" width="5.42578125" style="265" customWidth="1"/>
    <col min="15630" max="15630" width="5.7109375" style="265" customWidth="1"/>
    <col min="15631" max="15631" width="3.28515625" style="265" customWidth="1"/>
    <col min="15632" max="15632" width="2.140625" style="265" customWidth="1"/>
    <col min="15633" max="15633" width="7.42578125" style="265" customWidth="1"/>
    <col min="15634" max="15634" width="11.7109375" style="265" customWidth="1"/>
    <col min="15635" max="15635" width="4.42578125" style="265" customWidth="1"/>
    <col min="15636" max="15636" width="3.28515625" style="265" customWidth="1"/>
    <col min="15637" max="15637" width="4" style="265" customWidth="1"/>
    <col min="15638" max="15638" width="4.42578125" style="265" customWidth="1"/>
    <col min="15639" max="15639" width="4.5703125" style="265" customWidth="1"/>
    <col min="15640" max="15643" width="4.42578125" style="265" customWidth="1"/>
    <col min="15644" max="15644" width="2.42578125" style="265" customWidth="1"/>
    <col min="15645" max="15645" width="8" style="265" customWidth="1"/>
    <col min="15646" max="15646" width="3.85546875" style="265" customWidth="1"/>
    <col min="15647" max="15647" width="11" style="265" customWidth="1"/>
    <col min="15648" max="15648" width="4.7109375" style="265" customWidth="1"/>
    <col min="15649" max="15872" width="9.140625" style="265"/>
    <col min="15873" max="15874" width="3.85546875" style="265" customWidth="1"/>
    <col min="15875" max="15876" width="8.7109375" style="265" customWidth="1"/>
    <col min="15877" max="15877" width="9.7109375" style="265" customWidth="1"/>
    <col min="15878" max="15878" width="6.42578125" style="265" customWidth="1"/>
    <col min="15879" max="15879" width="7.7109375" style="265" customWidth="1"/>
    <col min="15880" max="15882" width="8.7109375" style="265" customWidth="1"/>
    <col min="15883" max="15885" width="5.42578125" style="265" customWidth="1"/>
    <col min="15886" max="15886" width="5.7109375" style="265" customWidth="1"/>
    <col min="15887" max="15887" width="3.28515625" style="265" customWidth="1"/>
    <col min="15888" max="15888" width="2.140625" style="265" customWidth="1"/>
    <col min="15889" max="15889" width="7.42578125" style="265" customWidth="1"/>
    <col min="15890" max="15890" width="11.7109375" style="265" customWidth="1"/>
    <col min="15891" max="15891" width="4.42578125" style="265" customWidth="1"/>
    <col min="15892" max="15892" width="3.28515625" style="265" customWidth="1"/>
    <col min="15893" max="15893" width="4" style="265" customWidth="1"/>
    <col min="15894" max="15894" width="4.42578125" style="265" customWidth="1"/>
    <col min="15895" max="15895" width="4.5703125" style="265" customWidth="1"/>
    <col min="15896" max="15899" width="4.42578125" style="265" customWidth="1"/>
    <col min="15900" max="15900" width="2.42578125" style="265" customWidth="1"/>
    <col min="15901" max="15901" width="8" style="265" customWidth="1"/>
    <col min="15902" max="15902" width="3.85546875" style="265" customWidth="1"/>
    <col min="15903" max="15903" width="11" style="265" customWidth="1"/>
    <col min="15904" max="15904" width="4.7109375" style="265" customWidth="1"/>
    <col min="15905" max="16128" width="9.140625" style="265"/>
    <col min="16129" max="16130" width="3.85546875" style="265" customWidth="1"/>
    <col min="16131" max="16132" width="8.7109375" style="265" customWidth="1"/>
    <col min="16133" max="16133" width="9.7109375" style="265" customWidth="1"/>
    <col min="16134" max="16134" width="6.42578125" style="265" customWidth="1"/>
    <col min="16135" max="16135" width="7.7109375" style="265" customWidth="1"/>
    <col min="16136" max="16138" width="8.7109375" style="265" customWidth="1"/>
    <col min="16139" max="16141" width="5.42578125" style="265" customWidth="1"/>
    <col min="16142" max="16142" width="5.7109375" style="265" customWidth="1"/>
    <col min="16143" max="16143" width="3.28515625" style="265" customWidth="1"/>
    <col min="16144" max="16144" width="2.140625" style="265" customWidth="1"/>
    <col min="16145" max="16145" width="7.42578125" style="265" customWidth="1"/>
    <col min="16146" max="16146" width="11.7109375" style="265" customWidth="1"/>
    <col min="16147" max="16147" width="4.42578125" style="265" customWidth="1"/>
    <col min="16148" max="16148" width="3.28515625" style="265" customWidth="1"/>
    <col min="16149" max="16149" width="4" style="265" customWidth="1"/>
    <col min="16150" max="16150" width="4.42578125" style="265" customWidth="1"/>
    <col min="16151" max="16151" width="4.5703125" style="265" customWidth="1"/>
    <col min="16152" max="16155" width="4.42578125" style="265" customWidth="1"/>
    <col min="16156" max="16156" width="2.42578125" style="265" customWidth="1"/>
    <col min="16157" max="16157" width="8" style="265" customWidth="1"/>
    <col min="16158" max="16158" width="3.85546875" style="265" customWidth="1"/>
    <col min="16159" max="16159" width="11" style="265" customWidth="1"/>
    <col min="16160" max="16160" width="4.7109375" style="265" customWidth="1"/>
    <col min="16161" max="16384" width="9.140625" style="265"/>
  </cols>
  <sheetData>
    <row r="1" spans="1:32" ht="53.25" customHeight="1" thickTop="1" thickBot="1">
      <c r="A1" s="260"/>
      <c r="B1" s="261"/>
      <c r="C1" s="262"/>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4"/>
    </row>
    <row r="2" spans="1:32" ht="10.5" customHeight="1" thickTop="1" thickBot="1"/>
    <row r="3" spans="1:32" ht="10.5" customHeight="1" thickBot="1">
      <c r="B3" s="268"/>
      <c r="C3" s="269"/>
      <c r="D3" s="270"/>
      <c r="E3" s="270"/>
      <c r="F3" s="270"/>
      <c r="G3" s="270"/>
      <c r="H3" s="270"/>
      <c r="I3" s="270"/>
      <c r="J3" s="270"/>
      <c r="K3" s="270"/>
      <c r="L3" s="270"/>
      <c r="M3" s="270"/>
      <c r="N3" s="271"/>
      <c r="O3" s="480" t="str">
        <f>"( "&amp;E99&amp;" )"</f>
        <v>( Under Rupees One Lakh Eight Thousand Four and Six Only )</v>
      </c>
      <c r="P3" s="272"/>
      <c r="Q3" s="481"/>
      <c r="R3" s="481"/>
      <c r="S3" s="481"/>
      <c r="T3" s="481"/>
      <c r="U3" s="481"/>
      <c r="V3" s="481"/>
      <c r="W3" s="481"/>
      <c r="X3" s="481"/>
      <c r="Y3" s="481"/>
      <c r="Z3" s="481"/>
      <c r="AA3" s="481"/>
      <c r="AB3" s="481"/>
      <c r="AC3" s="481"/>
      <c r="AD3" s="481"/>
      <c r="AE3" s="481"/>
      <c r="AF3" s="481"/>
    </row>
    <row r="4" spans="1:32" s="273" customFormat="1" ht="13.5" customHeight="1" thickBot="1">
      <c r="B4" s="274"/>
      <c r="C4" s="275"/>
      <c r="D4" s="276"/>
      <c r="E4" s="276"/>
      <c r="F4" s="277"/>
      <c r="G4" s="482" t="s">
        <v>52</v>
      </c>
      <c r="H4" s="482"/>
      <c r="I4" s="482"/>
      <c r="J4" s="276"/>
      <c r="K4" s="276"/>
      <c r="L4" s="276"/>
      <c r="M4" s="276"/>
      <c r="N4" s="278"/>
      <c r="O4" s="480"/>
      <c r="P4" s="279"/>
      <c r="Q4" s="483" t="s">
        <v>53</v>
      </c>
      <c r="R4" s="483"/>
      <c r="S4" s="483"/>
      <c r="T4" s="483"/>
      <c r="U4" s="483"/>
      <c r="V4" s="483"/>
      <c r="W4" s="483"/>
      <c r="X4" s="483"/>
      <c r="Y4" s="483"/>
      <c r="Z4" s="483"/>
      <c r="AA4" s="483"/>
      <c r="AB4" s="483"/>
      <c r="AC4" s="483"/>
      <c r="AD4" s="483"/>
      <c r="AE4" s="483"/>
      <c r="AF4" s="483"/>
    </row>
    <row r="5" spans="1:32" ht="10.5" customHeight="1">
      <c r="B5" s="280"/>
      <c r="D5" s="267"/>
      <c r="E5" s="267"/>
      <c r="F5" s="267"/>
      <c r="G5" s="267"/>
      <c r="H5" s="267"/>
      <c r="I5" s="267"/>
      <c r="J5" s="267"/>
      <c r="K5" s="267"/>
      <c r="L5" s="267"/>
      <c r="M5" s="267"/>
      <c r="N5" s="281"/>
      <c r="O5" s="480"/>
      <c r="P5" s="279"/>
      <c r="Q5" s="484" t="s">
        <v>54</v>
      </c>
      <c r="R5" s="484"/>
      <c r="S5" s="484"/>
      <c r="T5" s="484"/>
      <c r="U5" s="484"/>
      <c r="V5" s="484"/>
      <c r="W5" s="484"/>
      <c r="X5" s="484"/>
      <c r="Y5" s="484"/>
      <c r="Z5" s="484"/>
      <c r="AA5" s="484"/>
      <c r="AB5" s="484"/>
      <c r="AC5" s="484"/>
      <c r="AD5" s="484"/>
      <c r="AE5" s="484"/>
      <c r="AF5" s="483"/>
    </row>
    <row r="6" spans="1:32">
      <c r="B6" s="280"/>
      <c r="D6" s="267"/>
      <c r="E6" s="267"/>
      <c r="F6" s="267"/>
      <c r="G6" s="267"/>
      <c r="H6" s="267"/>
      <c r="I6" s="267"/>
      <c r="J6" s="267"/>
      <c r="K6" s="267"/>
      <c r="L6" s="267"/>
      <c r="M6" s="267"/>
      <c r="N6" s="281"/>
      <c r="O6" s="480"/>
      <c r="P6" s="279"/>
      <c r="Q6" s="267"/>
      <c r="R6" s="267"/>
      <c r="S6" s="267"/>
      <c r="T6" s="267"/>
      <c r="U6" s="267"/>
      <c r="V6" s="267"/>
      <c r="W6" s="267"/>
      <c r="X6" s="267"/>
      <c r="Y6" s="267"/>
      <c r="Z6" s="267"/>
      <c r="AA6" s="267"/>
      <c r="AB6" s="267"/>
      <c r="AC6" s="267"/>
      <c r="AD6" s="267"/>
      <c r="AE6" s="267"/>
      <c r="AF6" s="281"/>
    </row>
    <row r="7" spans="1:32" ht="16.5" customHeight="1">
      <c r="B7" s="280"/>
      <c r="C7" s="282" t="s">
        <v>55</v>
      </c>
      <c r="D7" s="283"/>
      <c r="E7" s="284"/>
      <c r="F7" s="282"/>
      <c r="G7" s="485" t="str">
        <f ca="1">YEAR(NOW())-1&amp;" - "&amp;YEAR(NOW())</f>
        <v>2013 - 2014</v>
      </c>
      <c r="H7" s="485"/>
      <c r="I7" s="267" t="s">
        <v>56</v>
      </c>
      <c r="J7" s="285"/>
      <c r="K7" s="285"/>
      <c r="L7" s="285"/>
      <c r="M7" s="285"/>
      <c r="N7" s="281"/>
      <c r="O7" s="480"/>
      <c r="P7" s="279"/>
      <c r="Q7" s="486" t="s">
        <v>57</v>
      </c>
      <c r="R7" s="486"/>
      <c r="S7" s="486"/>
      <c r="T7" s="486"/>
      <c r="U7" s="133">
        <f>IF(Bill_month+2&gt;9,1,0)</f>
        <v>0</v>
      </c>
      <c r="V7" s="133">
        <f>MOD(Bill_month,10)</f>
        <v>3</v>
      </c>
      <c r="W7" s="266"/>
      <c r="X7" s="133">
        <v>2</v>
      </c>
      <c r="Y7" s="133">
        <v>0</v>
      </c>
      <c r="Z7" s="133">
        <v>1</v>
      </c>
      <c r="AA7" s="133">
        <f>MOD(YEAR(Bill_Dt),10)</f>
        <v>4</v>
      </c>
      <c r="AB7" s="267"/>
      <c r="AC7" s="286" t="s">
        <v>32</v>
      </c>
      <c r="AD7" s="287"/>
      <c r="AE7" s="287"/>
      <c r="AF7" s="288"/>
    </row>
    <row r="8" spans="1:32" ht="3.75" customHeight="1">
      <c r="B8" s="280"/>
      <c r="C8" s="283"/>
      <c r="D8" s="283"/>
      <c r="E8" s="283"/>
      <c r="F8" s="283"/>
      <c r="G8" s="267"/>
      <c r="H8" s="267"/>
      <c r="I8" s="267"/>
      <c r="J8" s="267"/>
      <c r="K8" s="267"/>
      <c r="L8" s="267"/>
      <c r="M8" s="267"/>
      <c r="N8" s="281"/>
      <c r="O8" s="480"/>
      <c r="P8" s="279"/>
      <c r="Q8" s="267"/>
      <c r="R8" s="267"/>
      <c r="S8" s="267"/>
      <c r="T8" s="267"/>
      <c r="U8" s="267"/>
      <c r="V8" s="267"/>
      <c r="W8" s="267"/>
      <c r="X8" s="267"/>
      <c r="Y8" s="267"/>
      <c r="Z8" s="267"/>
      <c r="AA8" s="267"/>
      <c r="AB8" s="267"/>
      <c r="AC8" s="289"/>
      <c r="AD8" s="267"/>
      <c r="AE8" s="267"/>
      <c r="AF8" s="281"/>
    </row>
    <row r="9" spans="1:32" ht="19.5" customHeight="1">
      <c r="B9" s="280"/>
      <c r="C9" s="290" t="s">
        <v>58</v>
      </c>
      <c r="D9" s="283"/>
      <c r="E9" s="283"/>
      <c r="F9" s="283"/>
      <c r="G9" s="285"/>
      <c r="H9" s="285"/>
      <c r="I9" s="267" t="s">
        <v>56</v>
      </c>
      <c r="J9" s="285"/>
      <c r="K9" s="285"/>
      <c r="L9" s="285"/>
      <c r="M9" s="285"/>
      <c r="N9" s="281"/>
      <c r="O9" s="480"/>
      <c r="P9" s="279"/>
      <c r="Q9" s="267" t="s">
        <v>59</v>
      </c>
      <c r="R9" s="267"/>
      <c r="S9" s="267"/>
      <c r="T9" s="291">
        <v>0</v>
      </c>
      <c r="U9" s="292" t="str">
        <f>MID($S11,2,1)</f>
        <v>6</v>
      </c>
      <c r="V9" s="292" t="str">
        <f>MID($S11,3,1)</f>
        <v>1</v>
      </c>
      <c r="W9" s="292" t="str">
        <f>MID($S11,4,1)</f>
        <v>3</v>
      </c>
      <c r="X9" s="267"/>
      <c r="Y9" s="267"/>
      <c r="Z9" s="267"/>
      <c r="AA9" s="267"/>
      <c r="AB9" s="267"/>
      <c r="AC9" s="293" t="s">
        <v>60</v>
      </c>
      <c r="AD9" s="487"/>
      <c r="AE9" s="488"/>
      <c r="AF9" s="489"/>
    </row>
    <row r="10" spans="1:32" ht="5.25" customHeight="1">
      <c r="B10" s="280"/>
      <c r="C10" s="294"/>
      <c r="D10" s="283"/>
      <c r="E10" s="283"/>
      <c r="F10" s="283"/>
      <c r="G10" s="267"/>
      <c r="H10" s="267"/>
      <c r="I10" s="267"/>
      <c r="J10" s="267"/>
      <c r="K10" s="267"/>
      <c r="L10" s="267"/>
      <c r="M10" s="267"/>
      <c r="N10" s="281"/>
      <c r="O10" s="480"/>
      <c r="P10" s="279"/>
      <c r="Q10" s="267"/>
      <c r="R10" s="267"/>
      <c r="S10" s="267"/>
      <c r="T10" s="267"/>
      <c r="U10" s="267"/>
      <c r="V10" s="267"/>
      <c r="W10" s="267"/>
      <c r="X10" s="267"/>
      <c r="Y10" s="267"/>
      <c r="Z10" s="267"/>
      <c r="AA10" s="267"/>
      <c r="AB10" s="267"/>
      <c r="AC10" s="267"/>
      <c r="AD10" s="267"/>
      <c r="AE10" s="267"/>
      <c r="AF10" s="281"/>
    </row>
    <row r="11" spans="1:32" ht="16.5" customHeight="1">
      <c r="B11" s="280"/>
      <c r="C11" s="290" t="s">
        <v>61</v>
      </c>
      <c r="D11" s="285"/>
      <c r="E11" s="285"/>
      <c r="F11" s="285"/>
      <c r="G11" s="285"/>
      <c r="H11" s="285"/>
      <c r="I11" s="267" t="s">
        <v>56</v>
      </c>
      <c r="J11" s="285"/>
      <c r="K11" s="285"/>
      <c r="L11" s="285"/>
      <c r="M11" s="285"/>
      <c r="N11" s="281"/>
      <c r="O11" s="480"/>
      <c r="P11" s="279"/>
      <c r="Q11" s="267" t="s">
        <v>62</v>
      </c>
      <c r="R11" s="267"/>
      <c r="S11" s="490" t="str">
        <f>DDO_Code</f>
        <v>06130308003</v>
      </c>
      <c r="T11" s="490"/>
      <c r="U11" s="490"/>
      <c r="V11" s="490"/>
      <c r="W11" s="490"/>
      <c r="X11" s="490"/>
      <c r="Y11" s="267"/>
      <c r="Z11" s="267" t="s">
        <v>63</v>
      </c>
      <c r="AA11" s="267"/>
      <c r="AC11" s="491" t="str">
        <f>Data!G15</f>
        <v>Guntur</v>
      </c>
      <c r="AD11" s="471"/>
      <c r="AE11" s="471"/>
      <c r="AF11" s="295"/>
    </row>
    <row r="12" spans="1:32" ht="7.5" customHeight="1">
      <c r="B12" s="280"/>
      <c r="C12" s="283"/>
      <c r="D12" s="283"/>
      <c r="E12" s="283"/>
      <c r="F12" s="283"/>
      <c r="G12" s="267"/>
      <c r="H12" s="267"/>
      <c r="I12" s="296"/>
      <c r="J12" s="267"/>
      <c r="K12" s="267"/>
      <c r="L12" s="267"/>
      <c r="M12" s="267"/>
      <c r="N12" s="281"/>
      <c r="O12" s="480"/>
      <c r="P12" s="279"/>
      <c r="Q12" s="267"/>
      <c r="R12" s="267"/>
      <c r="S12" s="267"/>
      <c r="T12" s="267"/>
      <c r="U12" s="267"/>
      <c r="V12" s="267"/>
      <c r="W12" s="267"/>
      <c r="X12" s="267"/>
      <c r="Y12" s="267"/>
      <c r="Z12" s="267"/>
      <c r="AA12" s="267"/>
      <c r="AC12" s="267"/>
      <c r="AD12" s="267"/>
      <c r="AE12" s="267"/>
      <c r="AF12" s="281"/>
    </row>
    <row r="13" spans="1:32" ht="15" customHeight="1">
      <c r="B13" s="280"/>
      <c r="C13" s="283"/>
      <c r="D13" s="283"/>
      <c r="E13" s="283"/>
      <c r="F13" s="283"/>
      <c r="G13" s="267"/>
      <c r="H13" s="267"/>
      <c r="I13" s="296"/>
      <c r="J13" s="297"/>
      <c r="K13" s="470"/>
      <c r="L13" s="470"/>
      <c r="M13" s="470"/>
      <c r="N13" s="298"/>
      <c r="O13" s="480"/>
      <c r="P13" s="279"/>
      <c r="Q13" s="267" t="s">
        <v>65</v>
      </c>
      <c r="R13" s="267"/>
      <c r="S13" s="471" t="str">
        <f>UPPER(DDO_Desg)</f>
        <v>HEADMASTER</v>
      </c>
      <c r="T13" s="471"/>
      <c r="U13" s="471"/>
      <c r="V13" s="471"/>
      <c r="W13" s="471"/>
      <c r="X13" s="471"/>
      <c r="Y13" s="471"/>
      <c r="Z13" s="299" t="s">
        <v>66</v>
      </c>
      <c r="AA13" s="267"/>
      <c r="AC13" s="472" t="str">
        <f>DDO_Off</f>
        <v>Z.P.H.S,BELLAMKONDA,</v>
      </c>
      <c r="AD13" s="472"/>
      <c r="AE13" s="472"/>
      <c r="AF13" s="473"/>
    </row>
    <row r="14" spans="1:32" ht="7.5" customHeight="1">
      <c r="B14" s="280"/>
      <c r="D14" s="267"/>
      <c r="E14" s="267"/>
      <c r="F14" s="267"/>
      <c r="G14" s="267"/>
      <c r="H14" s="267"/>
      <c r="I14" s="267"/>
      <c r="J14" s="300"/>
      <c r="K14" s="474" t="s">
        <v>67</v>
      </c>
      <c r="L14" s="475"/>
      <c r="M14" s="474"/>
      <c r="N14" s="476"/>
      <c r="O14" s="480"/>
      <c r="P14" s="279"/>
      <c r="Q14" s="267"/>
      <c r="R14" s="267"/>
      <c r="S14" s="267"/>
      <c r="T14" s="267"/>
      <c r="U14" s="267"/>
      <c r="V14" s="267"/>
      <c r="W14" s="267"/>
      <c r="X14" s="267"/>
      <c r="Y14" s="267"/>
      <c r="Z14" s="267"/>
      <c r="AA14" s="267"/>
      <c r="AC14" s="267"/>
      <c r="AD14" s="267"/>
      <c r="AE14" s="267"/>
      <c r="AF14" s="281"/>
    </row>
    <row r="15" spans="1:32">
      <c r="B15" s="280"/>
      <c r="D15" s="267"/>
      <c r="E15" s="267"/>
      <c r="F15" s="267"/>
      <c r="G15" s="267"/>
      <c r="H15" s="267"/>
      <c r="I15" s="267"/>
      <c r="J15" s="300"/>
      <c r="K15" s="475"/>
      <c r="L15" s="475"/>
      <c r="M15" s="474"/>
      <c r="N15" s="476"/>
      <c r="O15" s="480"/>
      <c r="P15" s="279"/>
      <c r="Q15" s="267" t="s">
        <v>50</v>
      </c>
      <c r="R15" s="267"/>
      <c r="S15" s="477" t="str">
        <f>Data!G12</f>
        <v>0489</v>
      </c>
      <c r="T15" s="478"/>
      <c r="U15" s="478"/>
      <c r="V15" s="478"/>
      <c r="W15" s="478"/>
      <c r="X15" s="478"/>
      <c r="Y15" s="267"/>
      <c r="Z15" s="267" t="s">
        <v>68</v>
      </c>
      <c r="AA15" s="267"/>
      <c r="AC15" s="471" t="str">
        <f>Data!G11</f>
        <v>ANDHARA BANK,RAJUPALEM</v>
      </c>
      <c r="AD15" s="471"/>
      <c r="AE15" s="471"/>
      <c r="AF15" s="479"/>
    </row>
    <row r="16" spans="1:32" ht="8.25" customHeight="1">
      <c r="B16" s="280"/>
      <c r="C16" s="301"/>
      <c r="D16" s="302"/>
      <c r="E16" s="302"/>
      <c r="F16" s="302"/>
      <c r="G16" s="302"/>
      <c r="H16" s="302"/>
      <c r="I16" s="302"/>
      <c r="J16" s="302"/>
      <c r="K16" s="302"/>
      <c r="L16" s="302"/>
      <c r="M16" s="302"/>
      <c r="N16" s="303"/>
      <c r="O16" s="480"/>
      <c r="P16" s="279"/>
      <c r="Q16" s="267"/>
      <c r="R16" s="267"/>
      <c r="S16" s="304"/>
      <c r="T16" s="304"/>
      <c r="U16" s="304"/>
      <c r="V16" s="304"/>
      <c r="W16" s="304"/>
      <c r="X16" s="304"/>
      <c r="Y16" s="267"/>
      <c r="Z16" s="267"/>
      <c r="AA16" s="267"/>
      <c r="AB16" s="267"/>
      <c r="AC16" s="267"/>
      <c r="AD16" s="304"/>
      <c r="AE16" s="304"/>
      <c r="AF16" s="305"/>
    </row>
    <row r="17" spans="2:32" ht="7.5" customHeight="1">
      <c r="B17" s="280"/>
      <c r="D17" s="267"/>
      <c r="E17" s="267"/>
      <c r="F17" s="267"/>
      <c r="G17" s="267"/>
      <c r="H17" s="499" t="str">
        <f>E94</f>
        <v xml:space="preserve"> Rupees One Lakh Eight Thousand Four Hundred and Five Only</v>
      </c>
      <c r="I17" s="499"/>
      <c r="J17" s="499"/>
      <c r="K17" s="499"/>
      <c r="L17" s="499"/>
      <c r="M17" s="499"/>
      <c r="N17" s="500"/>
      <c r="O17" s="480"/>
      <c r="P17" s="279"/>
      <c r="Q17" s="267"/>
      <c r="R17" s="267"/>
      <c r="S17" s="267"/>
      <c r="T17" s="267"/>
      <c r="U17" s="267"/>
      <c r="V17" s="267"/>
      <c r="W17" s="267"/>
      <c r="X17" s="267"/>
      <c r="Y17" s="267"/>
      <c r="Z17" s="267"/>
      <c r="AA17" s="267"/>
      <c r="AB17" s="267"/>
      <c r="AC17" s="267"/>
      <c r="AD17" s="267"/>
      <c r="AE17" s="267"/>
      <c r="AF17" s="281"/>
    </row>
    <row r="18" spans="2:32" ht="17.25" customHeight="1">
      <c r="B18" s="280"/>
      <c r="C18" s="290" t="s">
        <v>69</v>
      </c>
      <c r="D18" s="283"/>
      <c r="E18" s="507">
        <f>U42</f>
        <v>108405</v>
      </c>
      <c r="F18" s="507"/>
      <c r="G18" s="306" t="s">
        <v>70</v>
      </c>
      <c r="H18" s="501"/>
      <c r="I18" s="501"/>
      <c r="J18" s="501"/>
      <c r="K18" s="501"/>
      <c r="L18" s="501"/>
      <c r="M18" s="501"/>
      <c r="N18" s="502"/>
      <c r="O18" s="480"/>
      <c r="P18" s="279"/>
      <c r="Q18" s="508" t="s">
        <v>71</v>
      </c>
      <c r="R18" s="508"/>
      <c r="S18" s="509"/>
      <c r="T18" s="509"/>
      <c r="U18" s="509"/>
      <c r="V18" s="509"/>
      <c r="W18" s="509"/>
      <c r="X18" s="509"/>
      <c r="Y18" s="509"/>
      <c r="Z18" s="307"/>
      <c r="AA18" s="307"/>
      <c r="AB18" s="267"/>
      <c r="AC18" s="308" t="s">
        <v>72</v>
      </c>
      <c r="AD18" s="308"/>
      <c r="AE18" s="267"/>
      <c r="AF18" s="281"/>
    </row>
    <row r="19" spans="2:32" ht="5.25" customHeight="1">
      <c r="B19" s="280"/>
      <c r="C19" s="283"/>
      <c r="D19" s="283"/>
      <c r="E19" s="283"/>
      <c r="F19" s="283"/>
      <c r="G19" s="267"/>
      <c r="H19" s="503"/>
      <c r="I19" s="503"/>
      <c r="J19" s="503"/>
      <c r="K19" s="503"/>
      <c r="L19" s="503"/>
      <c r="M19" s="503"/>
      <c r="N19" s="504"/>
      <c r="O19" s="480"/>
      <c r="P19" s="279"/>
      <c r="Q19" s="302"/>
      <c r="R19" s="302"/>
      <c r="S19" s="302"/>
      <c r="T19" s="302"/>
      <c r="U19" s="302"/>
      <c r="V19" s="302"/>
      <c r="W19" s="302"/>
      <c r="X19" s="302"/>
      <c r="Y19" s="302"/>
      <c r="Z19" s="302"/>
      <c r="AA19" s="302"/>
      <c r="AB19" s="302"/>
      <c r="AC19" s="302"/>
      <c r="AD19" s="302"/>
      <c r="AE19" s="267"/>
      <c r="AF19" s="281"/>
    </row>
    <row r="20" spans="2:32" ht="21.75" customHeight="1">
      <c r="B20" s="280"/>
      <c r="C20" s="290" t="s">
        <v>73</v>
      </c>
      <c r="E20" s="290"/>
      <c r="F20" s="290"/>
      <c r="G20" s="309"/>
      <c r="H20" s="310"/>
      <c r="I20" s="267"/>
      <c r="J20" s="267"/>
      <c r="K20" s="267"/>
      <c r="L20" s="267"/>
      <c r="M20" s="267"/>
      <c r="N20" s="281"/>
      <c r="O20" s="480"/>
      <c r="P20" s="279"/>
      <c r="Q20" s="311" t="s">
        <v>74</v>
      </c>
      <c r="R20" s="267"/>
      <c r="S20" s="267"/>
      <c r="T20" s="267"/>
      <c r="U20" s="267"/>
      <c r="V20" s="267"/>
      <c r="W20" s="267"/>
      <c r="X20" s="312"/>
      <c r="Y20" s="313"/>
      <c r="Z20" s="314"/>
      <c r="AA20" s="314"/>
      <c r="AB20" s="315" t="s">
        <v>75</v>
      </c>
      <c r="AC20" s="316"/>
      <c r="AD20" s="316"/>
      <c r="AE20" s="510" t="s">
        <v>42</v>
      </c>
      <c r="AF20" s="510"/>
    </row>
    <row r="21" spans="2:32">
      <c r="B21" s="280"/>
      <c r="C21" s="283"/>
      <c r="D21" s="290"/>
      <c r="E21" s="290"/>
      <c r="F21" s="290"/>
      <c r="G21" s="309"/>
      <c r="H21" s="267"/>
      <c r="I21" s="267"/>
      <c r="J21" s="267"/>
      <c r="K21" s="267"/>
      <c r="L21" s="267"/>
      <c r="M21" s="267"/>
      <c r="N21" s="281"/>
      <c r="O21" s="480"/>
      <c r="P21" s="279"/>
      <c r="Q21" s="317" t="s">
        <v>76</v>
      </c>
      <c r="R21" s="267"/>
      <c r="S21" s="318">
        <v>8</v>
      </c>
      <c r="T21" s="318">
        <v>0</v>
      </c>
      <c r="U21" s="318">
        <v>0</v>
      </c>
      <c r="V21" s="319">
        <v>9</v>
      </c>
      <c r="W21" s="511"/>
      <c r="X21" s="511"/>
      <c r="Y21" s="267">
        <v>1</v>
      </c>
      <c r="Z21" s="267" t="s">
        <v>77</v>
      </c>
      <c r="AA21" s="267"/>
      <c r="AB21" s="267"/>
      <c r="AC21" s="267"/>
      <c r="AD21" s="320" t="s">
        <v>56</v>
      </c>
      <c r="AE21" s="495">
        <f>IF(PF_Typ="G.P.F",D100,0)</f>
        <v>0</v>
      </c>
      <c r="AF21" s="496"/>
    </row>
    <row r="22" spans="2:32">
      <c r="B22" s="280"/>
      <c r="C22" s="283"/>
      <c r="D22" s="283"/>
      <c r="E22" s="283"/>
      <c r="F22" s="283"/>
      <c r="G22" s="267"/>
      <c r="H22" s="267"/>
      <c r="I22" s="267"/>
      <c r="J22" s="267"/>
      <c r="K22" s="267"/>
      <c r="L22" s="267"/>
      <c r="M22" s="267"/>
      <c r="N22" s="281"/>
      <c r="O22" s="480"/>
      <c r="P22" s="279"/>
      <c r="Q22" s="321" t="s">
        <v>78</v>
      </c>
      <c r="R22" s="267"/>
      <c r="S22" s="318">
        <v>0</v>
      </c>
      <c r="T22" s="318">
        <v>1</v>
      </c>
      <c r="U22" s="322"/>
      <c r="V22" s="492"/>
      <c r="W22" s="493"/>
      <c r="X22" s="494"/>
      <c r="Y22" s="267">
        <v>2</v>
      </c>
      <c r="Z22" s="267" t="s">
        <v>79</v>
      </c>
      <c r="AA22" s="267"/>
      <c r="AB22" s="267"/>
      <c r="AC22" s="267"/>
      <c r="AD22" s="320" t="s">
        <v>56</v>
      </c>
      <c r="AE22" s="495">
        <f>'APTC Back Page'!N19</f>
        <v>0</v>
      </c>
      <c r="AF22" s="496"/>
    </row>
    <row r="23" spans="2:32">
      <c r="B23" s="280"/>
      <c r="C23" s="283"/>
      <c r="D23" s="290" t="s">
        <v>80</v>
      </c>
      <c r="E23" s="283"/>
      <c r="F23" s="283"/>
      <c r="G23" s="267"/>
      <c r="H23" s="267"/>
      <c r="I23" s="267"/>
      <c r="J23" s="267"/>
      <c r="K23" s="267"/>
      <c r="L23" s="267"/>
      <c r="M23" s="267"/>
      <c r="N23" s="281"/>
      <c r="O23" s="480"/>
      <c r="P23" s="279"/>
      <c r="Q23" s="321" t="s">
        <v>81</v>
      </c>
      <c r="R23" s="267"/>
      <c r="S23" s="318">
        <v>1</v>
      </c>
      <c r="T23" s="318">
        <v>0</v>
      </c>
      <c r="U23" s="318">
        <v>1</v>
      </c>
      <c r="V23" s="492"/>
      <c r="W23" s="493"/>
      <c r="X23" s="494"/>
      <c r="Y23" s="267">
        <v>3</v>
      </c>
      <c r="Z23" s="320" t="s">
        <v>82</v>
      </c>
      <c r="AA23" s="267"/>
      <c r="AB23" s="320"/>
      <c r="AC23" s="267"/>
      <c r="AD23" s="320" t="s">
        <v>56</v>
      </c>
      <c r="AE23" s="495"/>
      <c r="AF23" s="496"/>
    </row>
    <row r="24" spans="2:32">
      <c r="B24" s="280"/>
      <c r="D24" s="267"/>
      <c r="E24" s="267"/>
      <c r="F24" s="267"/>
      <c r="G24" s="267"/>
      <c r="H24" s="267"/>
      <c r="I24" s="267"/>
      <c r="J24" s="267"/>
      <c r="K24" s="267"/>
      <c r="L24" s="267"/>
      <c r="M24" s="267"/>
      <c r="N24" s="281"/>
      <c r="O24" s="480"/>
      <c r="P24" s="279"/>
      <c r="Q24" s="323" t="s">
        <v>83</v>
      </c>
      <c r="R24" s="267"/>
      <c r="S24" s="318" t="s">
        <v>84</v>
      </c>
      <c r="T24" s="318" t="s">
        <v>84</v>
      </c>
      <c r="U24" s="322"/>
      <c r="V24" s="497"/>
      <c r="W24" s="497"/>
      <c r="X24" s="498"/>
      <c r="Y24" s="267">
        <v>4</v>
      </c>
      <c r="Z24" s="267" t="s">
        <v>85</v>
      </c>
      <c r="AA24" s="267"/>
      <c r="AB24" s="267"/>
      <c r="AC24" s="267"/>
      <c r="AD24" s="320" t="s">
        <v>56</v>
      </c>
      <c r="AE24" s="495">
        <f>'APTC Back Page'!Q19</f>
        <v>0</v>
      </c>
      <c r="AF24" s="496"/>
    </row>
    <row r="25" spans="2:32">
      <c r="B25" s="280"/>
      <c r="D25" s="267"/>
      <c r="E25" s="267"/>
      <c r="F25" s="267"/>
      <c r="G25" s="267"/>
      <c r="H25" s="267"/>
      <c r="I25" s="267"/>
      <c r="J25" s="267"/>
      <c r="K25" s="267"/>
      <c r="L25" s="267"/>
      <c r="M25" s="267"/>
      <c r="N25" s="281"/>
      <c r="O25" s="480"/>
      <c r="P25" s="279"/>
      <c r="Q25" s="323" t="s">
        <v>86</v>
      </c>
      <c r="R25" s="267"/>
      <c r="S25" s="318">
        <v>0</v>
      </c>
      <c r="T25" s="318">
        <v>3</v>
      </c>
      <c r="U25" s="322"/>
      <c r="V25" s="493"/>
      <c r="W25" s="493"/>
      <c r="X25" s="494"/>
      <c r="Y25" s="267">
        <v>5</v>
      </c>
      <c r="Z25" s="267" t="s">
        <v>87</v>
      </c>
      <c r="AA25" s="267"/>
      <c r="AB25" s="267"/>
      <c r="AC25" s="267"/>
      <c r="AD25" s="320" t="s">
        <v>56</v>
      </c>
      <c r="AE25" s="495">
        <v>0</v>
      </c>
      <c r="AF25" s="496"/>
    </row>
    <row r="26" spans="2:32" ht="14.1" customHeight="1">
      <c r="B26" s="280"/>
      <c r="D26" s="474" t="s">
        <v>67</v>
      </c>
      <c r="E26" s="474"/>
      <c r="F26" s="474"/>
      <c r="G26" s="267"/>
      <c r="H26" s="267"/>
      <c r="I26" s="267"/>
      <c r="K26" s="474" t="s">
        <v>67</v>
      </c>
      <c r="L26" s="474"/>
      <c r="M26" s="474"/>
      <c r="N26" s="281"/>
      <c r="O26" s="480"/>
      <c r="P26" s="279"/>
      <c r="Q26" s="323" t="s">
        <v>88</v>
      </c>
      <c r="R26" s="267"/>
      <c r="S26" s="318" t="s">
        <v>84</v>
      </c>
      <c r="T26" s="318" t="s">
        <v>84</v>
      </c>
      <c r="U26" s="318" t="s">
        <v>84</v>
      </c>
      <c r="V26" s="492"/>
      <c r="W26" s="493"/>
      <c r="X26" s="494"/>
      <c r="Y26" s="512">
        <v>6</v>
      </c>
      <c r="Z26" s="513" t="s">
        <v>89</v>
      </c>
      <c r="AA26" s="513"/>
      <c r="AB26" s="513"/>
      <c r="AC26" s="513"/>
      <c r="AD26" s="514" t="s">
        <v>56</v>
      </c>
      <c r="AE26" s="495">
        <v>0</v>
      </c>
      <c r="AF26" s="496"/>
    </row>
    <row r="27" spans="2:32" ht="14.25" customHeight="1">
      <c r="B27" s="280"/>
      <c r="D27" s="515"/>
      <c r="E27" s="515"/>
      <c r="F27" s="515"/>
      <c r="G27" s="267"/>
      <c r="H27" s="267"/>
      <c r="I27" s="267"/>
      <c r="J27" s="515"/>
      <c r="K27" s="515"/>
      <c r="L27" s="515"/>
      <c r="M27" s="267"/>
      <c r="N27" s="281"/>
      <c r="O27" s="480"/>
      <c r="P27" s="279"/>
      <c r="Q27" s="324" t="s">
        <v>90</v>
      </c>
      <c r="R27" s="302"/>
      <c r="S27" s="318" t="s">
        <v>84</v>
      </c>
      <c r="T27" s="318" t="s">
        <v>84</v>
      </c>
      <c r="U27" s="318" t="s">
        <v>84</v>
      </c>
      <c r="V27" s="492"/>
      <c r="W27" s="493"/>
      <c r="X27" s="494"/>
      <c r="Y27" s="512"/>
      <c r="Z27" s="513"/>
      <c r="AA27" s="513"/>
      <c r="AB27" s="513"/>
      <c r="AC27" s="513"/>
      <c r="AD27" s="514"/>
      <c r="AE27" s="505"/>
      <c r="AF27" s="506"/>
    </row>
    <row r="28" spans="2:32" ht="16.5" customHeight="1">
      <c r="B28" s="280"/>
      <c r="C28" s="301"/>
      <c r="D28" s="515"/>
      <c r="E28" s="515"/>
      <c r="F28" s="515"/>
      <c r="G28" s="302"/>
      <c r="H28" s="302"/>
      <c r="I28" s="302"/>
      <c r="J28" s="515"/>
      <c r="K28" s="515"/>
      <c r="L28" s="515"/>
      <c r="M28" s="302"/>
      <c r="N28" s="303"/>
      <c r="O28" s="480"/>
      <c r="P28" s="279"/>
      <c r="Q28" s="325" t="s">
        <v>91</v>
      </c>
      <c r="R28" s="267"/>
      <c r="S28" s="318" t="s">
        <v>92</v>
      </c>
      <c r="T28" s="267"/>
      <c r="U28" s="519" t="s">
        <v>93</v>
      </c>
      <c r="V28" s="519"/>
      <c r="W28" s="519"/>
      <c r="X28" s="318" t="s">
        <v>94</v>
      </c>
      <c r="Y28" s="267">
        <v>7</v>
      </c>
      <c r="Z28" s="267" t="s">
        <v>95</v>
      </c>
      <c r="AA28" s="267"/>
      <c r="AB28" s="267"/>
      <c r="AC28" s="267"/>
      <c r="AD28" s="320" t="s">
        <v>56</v>
      </c>
      <c r="AE28" s="495">
        <v>0</v>
      </c>
      <c r="AF28" s="496"/>
    </row>
    <row r="29" spans="2:32" ht="14.1" customHeight="1">
      <c r="B29" s="280"/>
      <c r="C29" s="326"/>
      <c r="D29" s="327"/>
      <c r="E29" s="327"/>
      <c r="F29" s="327"/>
      <c r="G29" s="327"/>
      <c r="H29" s="327"/>
      <c r="I29" s="327"/>
      <c r="J29" s="327"/>
      <c r="K29" s="327"/>
      <c r="L29" s="327"/>
      <c r="M29" s="327"/>
      <c r="N29" s="328"/>
      <c r="O29" s="480"/>
      <c r="P29" s="279"/>
      <c r="Q29" s="520" t="s">
        <v>96</v>
      </c>
      <c r="R29" s="520"/>
      <c r="S29" s="520"/>
      <c r="T29" s="267"/>
      <c r="U29" s="267"/>
      <c r="V29" s="267"/>
      <c r="W29" s="267"/>
      <c r="X29" s="329"/>
      <c r="Y29" s="267">
        <v>8</v>
      </c>
      <c r="Z29" s="267" t="s">
        <v>97</v>
      </c>
      <c r="AA29" s="267"/>
      <c r="AB29" s="267"/>
      <c r="AC29" s="267"/>
      <c r="AD29" s="320" t="s">
        <v>56</v>
      </c>
      <c r="AE29" s="495">
        <v>0</v>
      </c>
      <c r="AF29" s="496"/>
    </row>
    <row r="30" spans="2:32" ht="14.25" customHeight="1">
      <c r="B30" s="280"/>
      <c r="C30" s="521" t="s">
        <v>98</v>
      </c>
      <c r="D30" s="521"/>
      <c r="E30" s="521"/>
      <c r="F30" s="521"/>
      <c r="G30" s="521"/>
      <c r="H30" s="521"/>
      <c r="I30" s="521"/>
      <c r="J30" s="521"/>
      <c r="K30" s="521"/>
      <c r="L30" s="521"/>
      <c r="M30" s="521"/>
      <c r="N30" s="521"/>
      <c r="O30" s="480"/>
      <c r="P30" s="279"/>
      <c r="Q30" s="520"/>
      <c r="R30" s="520"/>
      <c r="S30" s="520"/>
      <c r="T30" s="330"/>
      <c r="U30" s="330"/>
      <c r="V30" s="330"/>
      <c r="W30" s="330"/>
      <c r="X30" s="329"/>
      <c r="Y30" s="267">
        <v>9</v>
      </c>
      <c r="Z30" s="296" t="s">
        <v>99</v>
      </c>
      <c r="AA30" s="267"/>
      <c r="AB30" s="296"/>
      <c r="AC30" s="267"/>
      <c r="AD30" s="320" t="s">
        <v>56</v>
      </c>
      <c r="AE30" s="495">
        <v>0</v>
      </c>
      <c r="AF30" s="496"/>
    </row>
    <row r="31" spans="2:32" ht="5.25" customHeight="1">
      <c r="B31" s="280"/>
      <c r="D31" s="267"/>
      <c r="E31" s="267"/>
      <c r="F31" s="267"/>
      <c r="G31" s="267"/>
      <c r="H31" s="267"/>
      <c r="I31" s="267"/>
      <c r="J31" s="267"/>
      <c r="K31" s="267"/>
      <c r="L31" s="267"/>
      <c r="M31" s="267"/>
      <c r="N31" s="281"/>
      <c r="O31" s="480"/>
      <c r="P31" s="279"/>
      <c r="Q31" s="302"/>
      <c r="R31" s="302"/>
      <c r="S31" s="302"/>
      <c r="T31" s="302"/>
      <c r="U31" s="302"/>
      <c r="V31" s="302"/>
      <c r="W31" s="302"/>
      <c r="X31" s="331"/>
      <c r="Y31" s="267"/>
      <c r="Z31" s="267"/>
      <c r="AA31" s="267"/>
      <c r="AB31" s="267"/>
      <c r="AC31" s="267"/>
      <c r="AD31" s="267"/>
      <c r="AE31" s="505"/>
      <c r="AF31" s="506"/>
    </row>
    <row r="32" spans="2:32" ht="14.25">
      <c r="B32" s="280"/>
      <c r="C32" s="332"/>
      <c r="D32" s="267"/>
      <c r="E32" s="267"/>
      <c r="F32" s="267"/>
      <c r="G32" s="267"/>
      <c r="H32" s="267"/>
      <c r="I32" s="267"/>
      <c r="J32" s="267"/>
      <c r="K32" s="267"/>
      <c r="L32" s="267"/>
      <c r="M32" s="267"/>
      <c r="N32" s="281"/>
      <c r="O32" s="480"/>
      <c r="P32" s="279"/>
      <c r="Q32" s="516" t="s">
        <v>100</v>
      </c>
      <c r="R32" s="516"/>
      <c r="S32" s="516"/>
      <c r="T32" s="320" t="s">
        <v>56</v>
      </c>
      <c r="U32" s="517">
        <f>'APTC Back Page'!D19+'APTC Back Page'!E19+'APTC Back Page'!F19</f>
        <v>0</v>
      </c>
      <c r="V32" s="517"/>
      <c r="W32" s="517"/>
      <c r="X32" s="517"/>
      <c r="Y32" s="267">
        <v>10</v>
      </c>
      <c r="Z32" s="267" t="s">
        <v>101</v>
      </c>
      <c r="AA32" s="267"/>
      <c r="AB32" s="267"/>
      <c r="AC32" s="267"/>
      <c r="AD32" s="320" t="s">
        <v>56</v>
      </c>
      <c r="AE32" s="495"/>
      <c r="AF32" s="496"/>
    </row>
    <row r="33" spans="2:32" ht="14.25">
      <c r="B33" s="280"/>
      <c r="C33" s="332"/>
      <c r="D33" s="267"/>
      <c r="E33" s="267"/>
      <c r="F33" s="267"/>
      <c r="G33" s="267"/>
      <c r="H33" s="267"/>
      <c r="I33" s="267"/>
      <c r="J33" s="267"/>
      <c r="K33" s="267"/>
      <c r="L33" s="267"/>
      <c r="M33" s="267"/>
      <c r="N33" s="281"/>
      <c r="O33" s="480"/>
      <c r="P33" s="279"/>
      <c r="Q33" s="518" t="s">
        <v>102</v>
      </c>
      <c r="R33" s="518"/>
      <c r="S33" s="518"/>
      <c r="T33" s="320" t="s">
        <v>56</v>
      </c>
      <c r="U33" s="517">
        <f>'APTC Back Page'!I19</f>
        <v>0</v>
      </c>
      <c r="V33" s="517"/>
      <c r="W33" s="517"/>
      <c r="X33" s="517"/>
      <c r="Y33" s="267">
        <v>11</v>
      </c>
      <c r="Z33" s="267" t="s">
        <v>101</v>
      </c>
      <c r="AA33" s="267"/>
      <c r="AB33" s="267"/>
      <c r="AC33" s="267"/>
      <c r="AD33" s="320" t="s">
        <v>56</v>
      </c>
      <c r="AE33" s="495"/>
      <c r="AF33" s="496"/>
    </row>
    <row r="34" spans="2:32" ht="14.25">
      <c r="B34" s="280"/>
      <c r="C34" s="332"/>
      <c r="D34" s="267"/>
      <c r="E34" s="267"/>
      <c r="F34" s="267"/>
      <c r="G34" s="267"/>
      <c r="H34" s="267"/>
      <c r="I34" s="267"/>
      <c r="J34" s="267"/>
      <c r="K34" s="267"/>
      <c r="L34" s="267"/>
      <c r="M34" s="267"/>
      <c r="N34" s="281"/>
      <c r="O34" s="480"/>
      <c r="P34" s="279"/>
      <c r="Q34" s="518" t="s">
        <v>103</v>
      </c>
      <c r="R34" s="518"/>
      <c r="S34" s="518"/>
      <c r="T34" s="320" t="s">
        <v>56</v>
      </c>
      <c r="U34" s="517">
        <f>'APTC Back Page'!G19</f>
        <v>0</v>
      </c>
      <c r="V34" s="517"/>
      <c r="W34" s="517"/>
      <c r="X34" s="517"/>
      <c r="Y34" s="267">
        <v>12</v>
      </c>
      <c r="Z34" s="320" t="s">
        <v>104</v>
      </c>
      <c r="AA34" s="267"/>
      <c r="AB34" s="320"/>
      <c r="AC34" s="267"/>
      <c r="AD34" s="320" t="s">
        <v>56</v>
      </c>
      <c r="AE34" s="495"/>
      <c r="AF34" s="496"/>
    </row>
    <row r="35" spans="2:32" ht="14.25">
      <c r="B35" s="280"/>
      <c r="C35" s="332"/>
      <c r="D35" s="267"/>
      <c r="E35" s="267"/>
      <c r="F35" s="267"/>
      <c r="G35" s="267"/>
      <c r="H35" s="267"/>
      <c r="I35" s="267"/>
      <c r="J35" s="267"/>
      <c r="K35" s="267"/>
      <c r="L35" s="267"/>
      <c r="M35" s="267"/>
      <c r="N35" s="281"/>
      <c r="O35" s="480"/>
      <c r="P35" s="279"/>
      <c r="Q35" s="518" t="s">
        <v>105</v>
      </c>
      <c r="R35" s="518"/>
      <c r="S35" s="518"/>
      <c r="T35" s="320" t="s">
        <v>56</v>
      </c>
      <c r="U35" s="517">
        <f>'APTC Back Page'!H19</f>
        <v>0</v>
      </c>
      <c r="V35" s="517"/>
      <c r="W35" s="517"/>
      <c r="X35" s="517"/>
      <c r="Y35" s="267">
        <v>13</v>
      </c>
      <c r="Z35" s="320" t="s">
        <v>106</v>
      </c>
      <c r="AA35" s="267"/>
      <c r="AB35" s="320"/>
      <c r="AC35" s="267"/>
      <c r="AD35" s="320" t="s">
        <v>56</v>
      </c>
      <c r="AE35" s="495"/>
      <c r="AF35" s="496"/>
    </row>
    <row r="36" spans="2:32" ht="14.25">
      <c r="B36" s="280"/>
      <c r="C36" s="332"/>
      <c r="E36" s="267"/>
      <c r="F36" s="267"/>
      <c r="G36" s="267"/>
      <c r="H36" s="267"/>
      <c r="I36" s="267"/>
      <c r="J36" s="267"/>
      <c r="K36" s="267"/>
      <c r="L36" s="267"/>
      <c r="M36" s="267"/>
      <c r="N36" s="281"/>
      <c r="O36" s="480"/>
      <c r="P36" s="279"/>
      <c r="Q36" s="522" t="s">
        <v>344</v>
      </c>
      <c r="R36" s="522"/>
      <c r="S36" s="522"/>
      <c r="T36" s="320" t="s">
        <v>56</v>
      </c>
      <c r="U36" s="517">
        <f>'APTC Back Page'!J19</f>
        <v>110952</v>
      </c>
      <c r="V36" s="517"/>
      <c r="W36" s="517"/>
      <c r="X36" s="517"/>
      <c r="Y36" s="267">
        <v>14</v>
      </c>
      <c r="Z36" s="267" t="s">
        <v>107</v>
      </c>
      <c r="AA36" s="267"/>
      <c r="AB36" s="267"/>
      <c r="AC36" s="267"/>
      <c r="AD36" s="320" t="s">
        <v>56</v>
      </c>
      <c r="AE36" s="495"/>
      <c r="AF36" s="496"/>
    </row>
    <row r="37" spans="2:32" ht="14.25">
      <c r="B37" s="280"/>
      <c r="C37" s="332"/>
      <c r="D37" s="267"/>
      <c r="E37" s="267"/>
      <c r="F37" s="267"/>
      <c r="G37" s="267"/>
      <c r="H37" s="267"/>
      <c r="I37" s="267"/>
      <c r="J37" s="267"/>
      <c r="K37" s="267"/>
      <c r="L37" s="267"/>
      <c r="M37" s="267"/>
      <c r="N37" s="281"/>
      <c r="O37" s="480"/>
      <c r="P37" s="279"/>
      <c r="Q37" s="522"/>
      <c r="R37" s="522"/>
      <c r="S37" s="522"/>
      <c r="T37" s="320" t="s">
        <v>56</v>
      </c>
      <c r="U37" s="517"/>
      <c r="V37" s="517"/>
      <c r="W37" s="517"/>
      <c r="X37" s="517"/>
      <c r="Y37" s="267">
        <v>15</v>
      </c>
      <c r="Z37" s="267" t="s">
        <v>108</v>
      </c>
      <c r="AA37" s="267"/>
      <c r="AB37" s="267"/>
      <c r="AC37" s="267"/>
      <c r="AD37" s="320" t="s">
        <v>56</v>
      </c>
      <c r="AE37" s="495"/>
      <c r="AF37" s="496"/>
    </row>
    <row r="38" spans="2:32" ht="14.25">
      <c r="B38" s="280"/>
      <c r="C38" s="332"/>
      <c r="D38" s="267"/>
      <c r="E38" s="267"/>
      <c r="F38" s="267"/>
      <c r="G38" s="267"/>
      <c r="H38" s="267"/>
      <c r="I38" s="267"/>
      <c r="J38" s="267"/>
      <c r="K38" s="267"/>
      <c r="L38" s="267"/>
      <c r="M38" s="267"/>
      <c r="N38" s="281"/>
      <c r="O38" s="480"/>
      <c r="P38" s="279"/>
      <c r="Q38" s="522"/>
      <c r="R38" s="522"/>
      <c r="S38" s="522"/>
      <c r="T38" s="320" t="s">
        <v>56</v>
      </c>
      <c r="U38" s="525"/>
      <c r="V38" s="525"/>
      <c r="W38" s="525"/>
      <c r="X38" s="525"/>
      <c r="Y38" s="267">
        <v>16</v>
      </c>
      <c r="Z38" s="267" t="s">
        <v>108</v>
      </c>
      <c r="AA38" s="267"/>
      <c r="AB38" s="267"/>
      <c r="AC38" s="267"/>
      <c r="AD38" s="320" t="s">
        <v>56</v>
      </c>
      <c r="AE38" s="495"/>
      <c r="AF38" s="496"/>
    </row>
    <row r="39" spans="2:32" ht="14.25">
      <c r="B39" s="280"/>
      <c r="C39" s="332"/>
      <c r="D39" s="267"/>
      <c r="E39" s="267"/>
      <c r="F39" s="267"/>
      <c r="G39" s="267"/>
      <c r="H39" s="267"/>
      <c r="I39" s="267"/>
      <c r="J39" s="267"/>
      <c r="K39" s="267"/>
      <c r="L39" s="267"/>
      <c r="M39" s="267"/>
      <c r="N39" s="281"/>
      <c r="O39" s="480"/>
      <c r="P39" s="279"/>
      <c r="Q39" s="267"/>
      <c r="R39" s="267"/>
      <c r="S39" s="267"/>
      <c r="T39" s="267"/>
      <c r="U39" s="333"/>
      <c r="V39" s="333"/>
      <c r="W39" s="333"/>
      <c r="X39" s="334"/>
      <c r="Y39" s="267">
        <v>17</v>
      </c>
      <c r="Z39" s="267" t="s">
        <v>109</v>
      </c>
      <c r="AA39" s="267"/>
      <c r="AB39" s="267"/>
      <c r="AC39" s="267"/>
      <c r="AD39" s="320" t="s">
        <v>56</v>
      </c>
      <c r="AE39" s="495"/>
      <c r="AF39" s="496"/>
    </row>
    <row r="40" spans="2:32">
      <c r="B40" s="280"/>
      <c r="D40" s="267"/>
      <c r="E40" s="267"/>
      <c r="F40" s="267"/>
      <c r="G40" s="267"/>
      <c r="H40" s="267"/>
      <c r="I40" s="267"/>
      <c r="J40" s="267"/>
      <c r="K40" s="267"/>
      <c r="L40" s="267"/>
      <c r="M40" s="267"/>
      <c r="N40" s="281"/>
      <c r="O40" s="480"/>
      <c r="P40" s="279"/>
      <c r="Q40" s="518" t="s">
        <v>110</v>
      </c>
      <c r="R40" s="518"/>
      <c r="S40" s="518"/>
      <c r="T40" s="320" t="s">
        <v>56</v>
      </c>
      <c r="U40" s="526">
        <f>SUM(U32:X38)</f>
        <v>110952</v>
      </c>
      <c r="V40" s="526"/>
      <c r="W40" s="526"/>
      <c r="X40" s="526"/>
      <c r="Y40" s="267">
        <v>18</v>
      </c>
      <c r="Z40" s="267" t="s">
        <v>111</v>
      </c>
      <c r="AA40" s="267"/>
      <c r="AB40" s="267"/>
      <c r="AC40" s="267"/>
      <c r="AD40" s="320" t="s">
        <v>56</v>
      </c>
      <c r="AE40" s="495"/>
      <c r="AF40" s="496"/>
    </row>
    <row r="41" spans="2:32">
      <c r="B41" s="280"/>
      <c r="D41" s="267"/>
      <c r="E41" s="267"/>
      <c r="F41" s="267"/>
      <c r="G41" s="267"/>
      <c r="H41" s="267"/>
      <c r="I41" s="267"/>
      <c r="J41" s="267"/>
      <c r="K41" s="267"/>
      <c r="L41" s="267"/>
      <c r="M41" s="267"/>
      <c r="N41" s="281"/>
      <c r="O41" s="480"/>
      <c r="P41" s="279"/>
      <c r="Q41" s="518" t="s">
        <v>112</v>
      </c>
      <c r="R41" s="518"/>
      <c r="S41" s="518"/>
      <c r="T41" s="320" t="s">
        <v>56</v>
      </c>
      <c r="U41" s="523">
        <f>'APTC Back Page'!X19</f>
        <v>2547</v>
      </c>
      <c r="V41" s="523"/>
      <c r="W41" s="523"/>
      <c r="X41" s="523"/>
      <c r="Y41" s="267">
        <v>19</v>
      </c>
      <c r="Z41" s="267" t="s">
        <v>113</v>
      </c>
      <c r="AA41" s="267"/>
      <c r="AB41" s="267"/>
      <c r="AC41" s="267"/>
      <c r="AD41" s="320" t="s">
        <v>56</v>
      </c>
      <c r="AE41" s="495"/>
      <c r="AF41" s="496"/>
    </row>
    <row r="42" spans="2:32" ht="14.25">
      <c r="B42" s="280"/>
      <c r="C42" s="335"/>
      <c r="D42" s="267"/>
      <c r="E42" s="267"/>
      <c r="F42" s="267"/>
      <c r="G42" s="267"/>
      <c r="H42" s="267"/>
      <c r="I42" s="267"/>
      <c r="J42" s="267"/>
      <c r="K42" s="267"/>
      <c r="L42" s="267"/>
      <c r="M42" s="267"/>
      <c r="N42" s="281"/>
      <c r="O42" s="480"/>
      <c r="P42" s="279"/>
      <c r="Q42" s="518" t="s">
        <v>114</v>
      </c>
      <c r="R42" s="518"/>
      <c r="S42" s="518"/>
      <c r="T42" s="320" t="s">
        <v>56</v>
      </c>
      <c r="U42" s="524">
        <f>U40-U41</f>
        <v>108405</v>
      </c>
      <c r="V42" s="524"/>
      <c r="W42" s="524"/>
      <c r="X42" s="524"/>
      <c r="Y42" s="267">
        <v>20</v>
      </c>
      <c r="Z42" s="267" t="s">
        <v>115</v>
      </c>
      <c r="AA42" s="267"/>
      <c r="AB42" s="267"/>
      <c r="AC42" s="267"/>
      <c r="AD42" s="320" t="s">
        <v>56</v>
      </c>
      <c r="AE42" s="495">
        <v>0</v>
      </c>
      <c r="AF42" s="496"/>
    </row>
    <row r="43" spans="2:32">
      <c r="B43" s="280"/>
      <c r="D43" s="267"/>
      <c r="E43" s="267"/>
      <c r="F43" s="267"/>
      <c r="G43" s="267"/>
      <c r="H43" s="267"/>
      <c r="I43" s="267"/>
      <c r="J43" s="267"/>
      <c r="K43" s="267"/>
      <c r="L43" s="267"/>
      <c r="M43" s="267"/>
      <c r="N43" s="281"/>
      <c r="O43" s="480"/>
      <c r="P43" s="279"/>
      <c r="Q43" s="518" t="s">
        <v>116</v>
      </c>
      <c r="R43" s="518"/>
      <c r="S43" s="518"/>
      <c r="T43" s="518"/>
      <c r="U43" s="518"/>
      <c r="V43" s="267"/>
      <c r="W43" s="267"/>
      <c r="X43" s="329"/>
      <c r="Y43" s="267">
        <v>21</v>
      </c>
      <c r="Z43" s="267" t="str">
        <f>IF(PF_Typ&lt;&gt;"G.P.F",PF_Typ,"Z.P.P.F")</f>
        <v>C.P.S</v>
      </c>
      <c r="AA43" s="267"/>
      <c r="AB43" s="267"/>
      <c r="AC43" s="267"/>
      <c r="AD43" s="320" t="s">
        <v>56</v>
      </c>
      <c r="AE43" s="495">
        <f>'APTC Back Page'!L19</f>
        <v>2547</v>
      </c>
      <c r="AF43" s="496"/>
    </row>
    <row r="44" spans="2:32" ht="14.25" customHeight="1">
      <c r="B44" s="280"/>
      <c r="D44" s="267"/>
      <c r="E44" s="267"/>
      <c r="F44" s="267"/>
      <c r="G44" s="267"/>
      <c r="H44" s="267"/>
      <c r="I44" s="267"/>
      <c r="K44" s="474" t="s">
        <v>67</v>
      </c>
      <c r="L44" s="474"/>
      <c r="M44" s="474"/>
      <c r="N44" s="281"/>
      <c r="O44" s="480"/>
      <c r="P44" s="279"/>
      <c r="Q44" s="536" t="str">
        <f>H17</f>
        <v xml:space="preserve"> Rupees One Lakh Eight Thousand Four Hundred and Five Only</v>
      </c>
      <c r="R44" s="536"/>
      <c r="S44" s="536"/>
      <c r="T44" s="536"/>
      <c r="U44" s="536"/>
      <c r="V44" s="536"/>
      <c r="W44" s="536"/>
      <c r="X44" s="536"/>
      <c r="Y44" s="267">
        <v>22</v>
      </c>
      <c r="Z44" s="267" t="s">
        <v>117</v>
      </c>
      <c r="AA44" s="267"/>
      <c r="AB44" s="267"/>
      <c r="AC44" s="267"/>
      <c r="AD44" s="320" t="s">
        <v>56</v>
      </c>
      <c r="AE44" s="495">
        <f>'APTC Back Page'!W19</f>
        <v>0</v>
      </c>
      <c r="AF44" s="496"/>
    </row>
    <row r="45" spans="2:32" ht="7.5" customHeight="1">
      <c r="B45" s="280"/>
      <c r="D45" s="267"/>
      <c r="E45" s="267"/>
      <c r="F45" s="267"/>
      <c r="G45" s="267"/>
      <c r="H45" s="267"/>
      <c r="I45" s="267"/>
      <c r="J45" s="336"/>
      <c r="K45" s="336"/>
      <c r="L45" s="267"/>
      <c r="M45" s="267"/>
      <c r="N45" s="281"/>
      <c r="O45" s="480"/>
      <c r="P45" s="279"/>
      <c r="Q45" s="536"/>
      <c r="R45" s="536"/>
      <c r="S45" s="536"/>
      <c r="T45" s="536"/>
      <c r="U45" s="536"/>
      <c r="V45" s="536"/>
      <c r="W45" s="536"/>
      <c r="X45" s="536"/>
      <c r="Y45" s="337"/>
      <c r="Z45" s="302"/>
      <c r="AA45" s="302"/>
      <c r="AB45" s="302"/>
      <c r="AC45" s="302"/>
      <c r="AD45" s="302"/>
      <c r="AE45" s="338"/>
      <c r="AF45" s="339"/>
    </row>
    <row r="46" spans="2:32" ht="14.25" customHeight="1">
      <c r="B46" s="280"/>
      <c r="D46" s="267"/>
      <c r="E46" s="267"/>
      <c r="F46" s="267"/>
      <c r="G46" s="267"/>
      <c r="H46" s="267"/>
      <c r="I46" s="267"/>
      <c r="J46" s="336"/>
      <c r="K46" s="336"/>
      <c r="L46" s="267"/>
      <c r="M46" s="267"/>
      <c r="N46" s="281"/>
      <c r="O46" s="480"/>
      <c r="P46" s="279"/>
      <c r="Q46" s="536"/>
      <c r="R46" s="536"/>
      <c r="S46" s="536"/>
      <c r="T46" s="536"/>
      <c r="U46" s="536"/>
      <c r="V46" s="536"/>
      <c r="W46" s="536"/>
      <c r="X46" s="536"/>
      <c r="Y46" s="537" t="s">
        <v>118</v>
      </c>
      <c r="Z46" s="537"/>
      <c r="AA46" s="537"/>
      <c r="AB46" s="537"/>
      <c r="AC46" s="537"/>
      <c r="AD46" s="340" t="s">
        <v>56</v>
      </c>
      <c r="AE46" s="538">
        <f>SUM(AE21:AF45)</f>
        <v>2547</v>
      </c>
      <c r="AF46" s="539"/>
    </row>
    <row r="47" spans="2:32" ht="15.75" thickBot="1">
      <c r="B47" s="341"/>
      <c r="C47" s="342"/>
      <c r="D47" s="343"/>
      <c r="E47" s="343"/>
      <c r="F47" s="343"/>
      <c r="G47" s="343"/>
      <c r="H47" s="343"/>
      <c r="I47" s="343"/>
      <c r="J47" s="343"/>
      <c r="K47" s="343"/>
      <c r="L47" s="343"/>
      <c r="M47" s="343"/>
      <c r="N47" s="344"/>
      <c r="O47" s="480"/>
      <c r="P47" s="279"/>
      <c r="Q47" s="267"/>
      <c r="R47" s="267"/>
      <c r="S47" s="267"/>
      <c r="T47" s="267"/>
      <c r="U47" s="267"/>
      <c r="V47" s="267"/>
      <c r="W47" s="267"/>
      <c r="X47" s="329"/>
      <c r="Y47" s="527" t="s">
        <v>119</v>
      </c>
      <c r="Z47" s="527"/>
      <c r="AA47" s="527"/>
      <c r="AB47" s="527"/>
      <c r="AC47" s="527"/>
      <c r="AD47" s="320" t="s">
        <v>56</v>
      </c>
      <c r="AE47" s="528">
        <f>'APTC Back Page'!Z19</f>
        <v>0</v>
      </c>
      <c r="AF47" s="529"/>
    </row>
    <row r="48" spans="2:32" ht="17.25" customHeight="1">
      <c r="B48" s="280"/>
      <c r="C48" s="530" t="s">
        <v>120</v>
      </c>
      <c r="D48" s="530"/>
      <c r="E48" s="530"/>
      <c r="F48" s="530"/>
      <c r="G48" s="530"/>
      <c r="H48" s="530"/>
      <c r="I48" s="530"/>
      <c r="J48" s="530"/>
      <c r="K48" s="530"/>
      <c r="L48" s="530"/>
      <c r="M48" s="530"/>
      <c r="N48" s="531"/>
      <c r="O48" s="480"/>
      <c r="P48" s="279"/>
      <c r="Q48" s="267"/>
      <c r="R48" s="267"/>
      <c r="S48" s="267"/>
      <c r="T48" s="267"/>
      <c r="U48" s="267"/>
      <c r="V48" s="267"/>
      <c r="W48" s="267"/>
      <c r="X48" s="329"/>
      <c r="Y48" s="267"/>
      <c r="Z48" s="267"/>
      <c r="AA48" s="267"/>
      <c r="AB48" s="267"/>
      <c r="AC48" s="267"/>
      <c r="AD48" s="267"/>
      <c r="AE48" s="267"/>
      <c r="AF48" s="281"/>
    </row>
    <row r="49" spans="2:32">
      <c r="B49" s="280"/>
      <c r="D49" s="267"/>
      <c r="E49" s="267"/>
      <c r="F49" s="267"/>
      <c r="G49" s="267"/>
      <c r="H49" s="267"/>
      <c r="I49" s="267"/>
      <c r="J49" s="267"/>
      <c r="K49" s="267"/>
      <c r="L49" s="267"/>
      <c r="M49" s="267"/>
      <c r="N49" s="281"/>
      <c r="O49" s="480"/>
      <c r="P49" s="279"/>
      <c r="Q49" s="267"/>
      <c r="R49" s="267"/>
      <c r="S49" s="267"/>
      <c r="T49" s="267"/>
      <c r="U49" s="267"/>
      <c r="V49" s="267"/>
      <c r="W49" s="267"/>
      <c r="X49" s="329"/>
      <c r="Y49" s="267"/>
      <c r="Z49" s="267"/>
      <c r="AA49" s="267"/>
      <c r="AB49" s="267"/>
      <c r="AC49" s="267"/>
      <c r="AD49" s="532"/>
      <c r="AE49" s="532"/>
      <c r="AF49" s="532"/>
    </row>
    <row r="50" spans="2:32">
      <c r="B50" s="280"/>
      <c r="D50" s="267"/>
      <c r="E50" s="267"/>
      <c r="F50" s="267"/>
      <c r="G50" s="267"/>
      <c r="H50" s="267"/>
      <c r="I50" s="267"/>
      <c r="J50" s="267"/>
      <c r="K50" s="267"/>
      <c r="L50" s="267"/>
      <c r="M50" s="267"/>
      <c r="N50" s="281"/>
      <c r="O50" s="480"/>
      <c r="P50" s="279"/>
      <c r="Q50" s="533" t="s">
        <v>121</v>
      </c>
      <c r="R50" s="533"/>
      <c r="S50" s="533"/>
      <c r="T50" s="533"/>
      <c r="U50" s="533"/>
      <c r="V50" s="533"/>
      <c r="W50" s="533"/>
      <c r="X50" s="533"/>
      <c r="Y50" s="533"/>
      <c r="Z50" s="533"/>
      <c r="AA50" s="533"/>
      <c r="AB50" s="533"/>
      <c r="AC50" s="533"/>
      <c r="AD50" s="533"/>
      <c r="AE50" s="533"/>
      <c r="AF50" s="533"/>
    </row>
    <row r="51" spans="2:32" ht="7.5" customHeight="1">
      <c r="B51" s="280"/>
      <c r="D51" s="267"/>
      <c r="E51" s="267"/>
      <c r="F51" s="267"/>
      <c r="G51" s="267"/>
      <c r="H51" s="267"/>
      <c r="I51" s="267"/>
      <c r="J51" s="267"/>
      <c r="K51" s="267"/>
      <c r="L51" s="267"/>
      <c r="M51" s="267"/>
      <c r="N51" s="281"/>
      <c r="O51" s="480"/>
      <c r="P51" s="279"/>
      <c r="Q51" s="267"/>
      <c r="R51" s="267"/>
      <c r="S51" s="267"/>
      <c r="T51" s="267"/>
      <c r="U51" s="267"/>
      <c r="V51" s="267"/>
      <c r="W51" s="267"/>
      <c r="X51" s="267"/>
      <c r="Y51" s="267"/>
      <c r="Z51" s="267"/>
      <c r="AA51" s="267"/>
      <c r="AB51" s="267"/>
      <c r="AC51" s="267"/>
      <c r="AD51" s="267"/>
      <c r="AE51" s="267"/>
      <c r="AF51" s="281"/>
    </row>
    <row r="52" spans="2:32" ht="14.25" customHeight="1">
      <c r="B52" s="280"/>
      <c r="D52" s="267"/>
      <c r="E52" s="267"/>
      <c r="F52" s="267"/>
      <c r="G52" s="267"/>
      <c r="H52" s="267"/>
      <c r="I52" s="267"/>
      <c r="J52" s="267"/>
      <c r="K52" s="267"/>
      <c r="L52" s="267"/>
      <c r="M52" s="267"/>
      <c r="N52" s="281"/>
      <c r="O52" s="480"/>
      <c r="P52" s="279"/>
      <c r="Q52" s="345" t="s">
        <v>122</v>
      </c>
      <c r="R52" s="534"/>
      <c r="S52" s="534"/>
      <c r="T52" s="534"/>
      <c r="U52" s="285"/>
      <c r="V52" s="285"/>
      <c r="W52" s="285"/>
      <c r="X52" s="285"/>
      <c r="Y52" s="535"/>
      <c r="Z52" s="535"/>
      <c r="AA52" s="535"/>
      <c r="AB52" s="535"/>
      <c r="AC52" s="535"/>
      <c r="AD52" s="535"/>
      <c r="AE52" s="535"/>
      <c r="AF52" s="535"/>
    </row>
    <row r="53" spans="2:32" ht="9.75" customHeight="1">
      <c r="B53" s="280"/>
      <c r="D53" s="267"/>
      <c r="E53" s="267"/>
      <c r="F53" s="267"/>
      <c r="G53" s="267"/>
      <c r="H53" s="267"/>
      <c r="I53" s="267"/>
      <c r="J53" s="267"/>
      <c r="K53" s="267"/>
      <c r="L53" s="267"/>
      <c r="M53" s="267"/>
      <c r="N53" s="281"/>
      <c r="O53" s="480"/>
      <c r="P53" s="279"/>
      <c r="Q53" s="345"/>
      <c r="R53" s="346"/>
      <c r="S53" s="346"/>
      <c r="T53" s="346"/>
      <c r="U53" s="267"/>
      <c r="V53" s="267"/>
      <c r="W53" s="267"/>
      <c r="X53" s="267"/>
      <c r="Y53" s="347"/>
      <c r="Z53" s="347"/>
      <c r="AA53" s="347"/>
      <c r="AB53" s="347"/>
      <c r="AC53" s="347"/>
      <c r="AD53" s="347"/>
      <c r="AE53" s="347"/>
      <c r="AF53" s="348"/>
    </row>
    <row r="54" spans="2:32" ht="12" customHeight="1">
      <c r="B54" s="280"/>
      <c r="D54" s="267"/>
      <c r="E54" s="267"/>
      <c r="F54" s="267"/>
      <c r="G54" s="267"/>
      <c r="H54" s="267"/>
      <c r="I54" s="267"/>
      <c r="J54" s="267"/>
      <c r="K54" s="267"/>
      <c r="L54" s="267"/>
      <c r="M54" s="267"/>
      <c r="N54" s="281"/>
      <c r="O54" s="480"/>
      <c r="P54" s="279"/>
      <c r="Q54" s="285"/>
      <c r="R54" s="285"/>
      <c r="S54" s="285"/>
      <c r="T54" s="285"/>
      <c r="U54" s="285"/>
      <c r="V54" s="285"/>
      <c r="W54" s="285"/>
      <c r="X54" s="285"/>
      <c r="Y54" s="285"/>
      <c r="Z54" s="285"/>
      <c r="AA54" s="285"/>
      <c r="AB54" s="285"/>
      <c r="AC54" s="285"/>
      <c r="AD54" s="285"/>
      <c r="AE54" s="267" t="s">
        <v>123</v>
      </c>
      <c r="AF54" s="281"/>
    </row>
    <row r="55" spans="2:32" s="267" customFormat="1" ht="14.25" customHeight="1">
      <c r="B55" s="280"/>
      <c r="C55" s="266"/>
      <c r="N55" s="281"/>
      <c r="O55" s="480"/>
      <c r="P55" s="279"/>
      <c r="Q55" s="345"/>
      <c r="AE55" s="345"/>
      <c r="AF55" s="281"/>
    </row>
    <row r="56" spans="2:32" ht="12" customHeight="1">
      <c r="B56" s="280"/>
      <c r="D56" s="267"/>
      <c r="E56" s="267"/>
      <c r="F56" s="267"/>
      <c r="G56" s="267"/>
      <c r="H56" s="267"/>
      <c r="I56" s="267"/>
      <c r="J56" s="267"/>
      <c r="K56" s="267"/>
      <c r="L56" s="267"/>
      <c r="M56" s="267"/>
      <c r="N56" s="281"/>
      <c r="O56" s="480"/>
      <c r="P56" s="279"/>
      <c r="Q56" s="345" t="s">
        <v>70</v>
      </c>
      <c r="R56" s="302"/>
      <c r="S56" s="302"/>
      <c r="T56" s="302"/>
      <c r="U56" s="302"/>
      <c r="V56" s="302"/>
      <c r="W56" s="302"/>
      <c r="X56" s="302"/>
      <c r="Y56" s="302"/>
      <c r="Z56" s="302"/>
      <c r="AA56" s="302"/>
      <c r="AB56" s="302"/>
      <c r="AC56" s="302"/>
      <c r="AD56" s="345" t="s">
        <v>124</v>
      </c>
      <c r="AF56" s="281"/>
    </row>
    <row r="57" spans="2:32" ht="12.75" customHeight="1">
      <c r="B57" s="280"/>
      <c r="D57" s="267"/>
      <c r="E57" s="267"/>
      <c r="F57" s="267"/>
      <c r="G57" s="267"/>
      <c r="H57" s="267"/>
      <c r="I57" s="267"/>
      <c r="J57" s="267"/>
      <c r="K57" s="267"/>
      <c r="L57" s="267"/>
      <c r="M57" s="267"/>
      <c r="N57" s="281"/>
      <c r="O57" s="480"/>
      <c r="P57" s="279"/>
      <c r="Q57" s="267"/>
      <c r="R57" s="267"/>
      <c r="S57" s="267"/>
      <c r="T57" s="267"/>
      <c r="U57" s="267"/>
      <c r="V57" s="267"/>
      <c r="W57" s="267"/>
      <c r="X57" s="267"/>
      <c r="Y57" s="267"/>
      <c r="Z57" s="267"/>
      <c r="AA57" s="267"/>
      <c r="AB57" s="267"/>
      <c r="AC57" s="267"/>
      <c r="AD57" s="267"/>
      <c r="AE57" s="267"/>
      <c r="AF57" s="281"/>
    </row>
    <row r="58" spans="2:32" ht="15" customHeight="1">
      <c r="B58" s="280"/>
      <c r="D58" s="267"/>
      <c r="E58" s="267"/>
      <c r="F58" s="267"/>
      <c r="G58" s="267"/>
      <c r="H58" s="267"/>
      <c r="I58" s="267"/>
      <c r="J58" s="267"/>
      <c r="K58" s="267"/>
      <c r="L58" s="267"/>
      <c r="M58" s="267"/>
      <c r="N58" s="281"/>
      <c r="O58" s="480"/>
      <c r="P58" s="279"/>
      <c r="Q58" s="267"/>
      <c r="R58" s="345" t="s">
        <v>125</v>
      </c>
      <c r="S58" s="302"/>
      <c r="T58" s="302"/>
      <c r="U58" s="302"/>
      <c r="V58" s="302"/>
      <c r="W58" s="302"/>
      <c r="X58" s="545"/>
      <c r="Y58" s="545"/>
      <c r="Z58" s="545"/>
      <c r="AA58" s="545"/>
      <c r="AB58" s="545"/>
      <c r="AC58" s="545"/>
      <c r="AD58" s="545"/>
      <c r="AE58" s="545"/>
      <c r="AF58" s="545"/>
    </row>
    <row r="59" spans="2:32" ht="15" customHeight="1">
      <c r="B59" s="280"/>
      <c r="D59" s="267"/>
      <c r="E59" s="267"/>
      <c r="F59" s="267"/>
      <c r="G59" s="267"/>
      <c r="H59" s="267"/>
      <c r="I59" s="267"/>
      <c r="J59" s="267"/>
      <c r="K59" s="267"/>
      <c r="L59" s="267"/>
      <c r="M59" s="267"/>
      <c r="N59" s="281"/>
      <c r="P59" s="280"/>
      <c r="Q59" s="267"/>
      <c r="R59" s="321" t="s">
        <v>126</v>
      </c>
      <c r="S59" s="302"/>
      <c r="T59" s="302"/>
      <c r="U59" s="302"/>
      <c r="V59" s="302"/>
      <c r="W59" s="302"/>
      <c r="X59" s="546"/>
      <c r="Y59" s="546"/>
      <c r="Z59" s="546"/>
      <c r="AA59" s="546"/>
      <c r="AB59" s="546"/>
      <c r="AC59" s="546"/>
      <c r="AD59" s="546"/>
      <c r="AE59" s="546"/>
      <c r="AF59" s="546"/>
    </row>
    <row r="60" spans="2:32" ht="15" customHeight="1">
      <c r="B60" s="280"/>
      <c r="D60" s="267"/>
      <c r="E60" s="267"/>
      <c r="F60" s="267"/>
      <c r="G60" s="267"/>
      <c r="H60" s="267"/>
      <c r="I60" s="267"/>
      <c r="J60" s="267"/>
      <c r="K60" s="267"/>
      <c r="L60" s="267"/>
      <c r="M60" s="267"/>
      <c r="N60" s="281"/>
      <c r="P60" s="280"/>
      <c r="Q60" s="267"/>
      <c r="R60" s="321" t="s">
        <v>127</v>
      </c>
      <c r="S60" s="302"/>
      <c r="T60" s="302"/>
      <c r="U60" s="302"/>
      <c r="V60" s="302"/>
      <c r="W60" s="302"/>
      <c r="X60" s="267"/>
      <c r="Y60" s="267"/>
      <c r="Z60" s="267"/>
      <c r="AA60" s="267"/>
      <c r="AB60" s="267"/>
      <c r="AC60" s="267"/>
      <c r="AD60" s="267"/>
      <c r="AE60" s="267"/>
      <c r="AF60" s="281"/>
    </row>
    <row r="61" spans="2:32" ht="15" customHeight="1">
      <c r="B61" s="280"/>
      <c r="D61" s="267"/>
      <c r="E61" s="267"/>
      <c r="F61" s="267"/>
      <c r="G61" s="267"/>
      <c r="H61" s="267"/>
      <c r="I61" s="267"/>
      <c r="J61" s="267"/>
      <c r="K61" s="267"/>
      <c r="L61" s="267"/>
      <c r="M61" s="267"/>
      <c r="N61" s="281"/>
      <c r="P61" s="280"/>
      <c r="Q61" s="267"/>
      <c r="R61" s="321"/>
      <c r="S61" s="267"/>
      <c r="T61" s="267"/>
      <c r="U61" s="267"/>
      <c r="V61" s="267"/>
      <c r="W61" s="267"/>
      <c r="X61" s="267"/>
      <c r="Y61" s="267"/>
      <c r="Z61" s="267"/>
      <c r="AA61" s="267"/>
      <c r="AB61" s="267"/>
      <c r="AC61" s="267"/>
      <c r="AD61" s="267"/>
      <c r="AE61" s="267"/>
      <c r="AF61" s="281"/>
    </row>
    <row r="62" spans="2:32" ht="15" customHeight="1">
      <c r="B62" s="280"/>
      <c r="D62" s="267"/>
      <c r="E62" s="267"/>
      <c r="F62" s="267"/>
      <c r="G62" s="267"/>
      <c r="H62" s="267"/>
      <c r="I62" s="267"/>
      <c r="J62" s="267"/>
      <c r="K62" s="267"/>
      <c r="L62" s="267"/>
      <c r="M62" s="267"/>
      <c r="N62" s="281"/>
      <c r="P62" s="280"/>
      <c r="Q62" s="267"/>
      <c r="R62" s="321"/>
      <c r="S62" s="327"/>
      <c r="T62" s="327"/>
      <c r="U62" s="327"/>
      <c r="V62" s="327"/>
      <c r="W62" s="327"/>
      <c r="AB62" s="267"/>
      <c r="AC62" s="267"/>
      <c r="AD62" s="267"/>
      <c r="AE62" s="267"/>
      <c r="AF62" s="281"/>
    </row>
    <row r="63" spans="2:32">
      <c r="B63" s="280"/>
      <c r="D63" s="267"/>
      <c r="E63" s="267"/>
      <c r="F63" s="267"/>
      <c r="G63" s="267"/>
      <c r="H63" s="267"/>
      <c r="I63" s="267"/>
      <c r="J63" s="267"/>
      <c r="K63" s="267"/>
      <c r="L63" s="267"/>
      <c r="M63" s="267"/>
      <c r="N63" s="281"/>
      <c r="P63" s="280"/>
      <c r="Q63" s="267"/>
      <c r="R63" s="267"/>
      <c r="S63" s="267"/>
      <c r="T63" s="267"/>
      <c r="U63" s="267"/>
      <c r="V63" s="267"/>
      <c r="W63" s="267"/>
      <c r="Y63" s="321" t="s">
        <v>128</v>
      </c>
      <c r="Z63" s="321"/>
      <c r="AA63" s="321"/>
      <c r="AB63" s="267"/>
      <c r="AC63" s="267"/>
      <c r="AD63" s="267"/>
      <c r="AE63" s="267"/>
      <c r="AF63" s="281"/>
    </row>
    <row r="64" spans="2:32">
      <c r="B64" s="280"/>
      <c r="D64" s="267"/>
      <c r="E64" s="267"/>
      <c r="F64" s="267"/>
      <c r="G64" s="267"/>
      <c r="H64" s="267"/>
      <c r="I64" s="267"/>
      <c r="J64" s="267"/>
      <c r="K64" s="267"/>
      <c r="L64" s="267"/>
      <c r="M64" s="267"/>
      <c r="N64" s="281"/>
      <c r="P64" s="280"/>
      <c r="Q64" s="267"/>
      <c r="R64" s="267"/>
      <c r="S64" s="267"/>
      <c r="T64" s="267"/>
      <c r="U64" s="267"/>
      <c r="V64" s="267"/>
      <c r="W64" s="267"/>
      <c r="X64" s="267"/>
      <c r="Y64" s="267"/>
      <c r="Z64" s="267"/>
      <c r="AA64" s="267"/>
      <c r="AB64" s="267"/>
      <c r="AC64" s="267"/>
      <c r="AD64" s="267"/>
      <c r="AE64" s="267"/>
      <c r="AF64" s="281"/>
    </row>
    <row r="65" spans="2:32">
      <c r="B65" s="280"/>
      <c r="D65" s="267"/>
      <c r="E65" s="267"/>
      <c r="F65" s="267"/>
      <c r="G65" s="267"/>
      <c r="H65" s="267"/>
      <c r="I65" s="267"/>
      <c r="J65" s="267"/>
      <c r="K65" s="267"/>
      <c r="L65" s="267"/>
      <c r="M65" s="267"/>
      <c r="N65" s="281"/>
      <c r="P65" s="280"/>
      <c r="Q65" s="267"/>
      <c r="R65" s="267"/>
      <c r="S65" s="267"/>
      <c r="T65" s="267"/>
      <c r="U65" s="267"/>
      <c r="V65" s="267"/>
      <c r="W65" s="267"/>
      <c r="X65" s="267"/>
      <c r="Y65" s="267"/>
      <c r="Z65" s="267"/>
      <c r="AA65" s="267"/>
      <c r="AB65" s="267"/>
      <c r="AC65" s="267"/>
      <c r="AD65" s="267"/>
      <c r="AE65" s="267"/>
      <c r="AF65" s="281"/>
    </row>
    <row r="66" spans="2:32" ht="15.75" thickBot="1">
      <c r="B66" s="341"/>
      <c r="C66" s="342"/>
      <c r="D66" s="343"/>
      <c r="E66" s="343"/>
      <c r="F66" s="343"/>
      <c r="G66" s="343"/>
      <c r="H66" s="343"/>
      <c r="I66" s="343"/>
      <c r="J66" s="343"/>
      <c r="K66" s="343"/>
      <c r="L66" s="343"/>
      <c r="M66" s="343"/>
      <c r="N66" s="344"/>
      <c r="P66" s="341"/>
      <c r="Q66" s="343"/>
      <c r="R66" s="343"/>
      <c r="S66" s="343"/>
      <c r="T66" s="343"/>
      <c r="U66" s="343"/>
      <c r="V66" s="343"/>
      <c r="W66" s="343"/>
      <c r="X66" s="343"/>
      <c r="Y66" s="343"/>
      <c r="Z66" s="343"/>
      <c r="AA66" s="343"/>
      <c r="AB66" s="343"/>
      <c r="AC66" s="343"/>
      <c r="AD66" s="343"/>
      <c r="AE66" s="343"/>
      <c r="AF66" s="344"/>
    </row>
    <row r="70" spans="2:32" hidden="1"/>
    <row r="71" spans="2:32" hidden="1"/>
    <row r="72" spans="2:32" hidden="1"/>
    <row r="73" spans="2:32" hidden="1"/>
    <row r="74" spans="2:32" hidden="1"/>
    <row r="75" spans="2:32" hidden="1"/>
    <row r="76" spans="2:32" hidden="1"/>
    <row r="77" spans="2:32" hidden="1"/>
    <row r="78" spans="2:32" hidden="1"/>
    <row r="79" spans="2:32" hidden="1"/>
    <row r="80" spans="2:32" hidden="1"/>
    <row r="81" spans="1:5" hidden="1"/>
    <row r="82" spans="1:5" hidden="1"/>
    <row r="83" spans="1:5" hidden="1"/>
    <row r="84" spans="1:5" hidden="1"/>
    <row r="85" spans="1:5" hidden="1"/>
    <row r="86" spans="1:5" hidden="1"/>
    <row r="87" spans="1:5" hidden="1"/>
    <row r="88" spans="1:5" hidden="1"/>
    <row r="89" spans="1:5" hidden="1"/>
    <row r="90" spans="1:5" hidden="1"/>
    <row r="91" spans="1:5" hidden="1"/>
    <row r="92" spans="1:5" hidden="1"/>
    <row r="93" spans="1:5" ht="76.5" hidden="1" customHeight="1">
      <c r="A93" s="349" t="s">
        <v>129</v>
      </c>
      <c r="B93" s="547" t="s">
        <v>130</v>
      </c>
      <c r="C93" s="548"/>
      <c r="D93" s="350" t="s">
        <v>131</v>
      </c>
      <c r="E93" s="351" t="s">
        <v>132</v>
      </c>
    </row>
    <row r="94" spans="1:5" hidden="1">
      <c r="A94" s="352">
        <v>1</v>
      </c>
      <c r="B94" s="353" t="s">
        <v>133</v>
      </c>
      <c r="C94" s="354"/>
      <c r="D94" s="355">
        <f>U42</f>
        <v>108405</v>
      </c>
      <c r="E94" s="356" t="str">
        <f>" Rupees " &amp; IF(D94=0,"Zero",IF(D94&gt;0,TRIM(CONCATENATE(A119,A120,B119,B120,D119,D120,IF(AND(D94&gt;100,G118=6)," and ",""),E119)),"")) &amp; " Only"</f>
        <v xml:space="preserve"> Rupees One Lakh Eight Thousand Four Hundred and Five Only</v>
      </c>
    </row>
    <row r="95" spans="1:5" hidden="1">
      <c r="A95" s="352">
        <v>2</v>
      </c>
      <c r="B95" s="353" t="s">
        <v>134</v>
      </c>
      <c r="C95" s="354"/>
      <c r="D95" s="357">
        <f>AE23</f>
        <v>0</v>
      </c>
      <c r="E95" s="356" t="str">
        <f>" Rupees " &amp; IF(D95=0,"Zero",IF(D95&gt;0,TRIM(CONCATENATE(A127,A128,B127,B128,D127,D128,IF(AND(D95&gt;100,G126=6)," and ",""),E127)),"")) &amp; " Only"</f>
        <v xml:space="preserve"> Rupees Zero Only</v>
      </c>
    </row>
    <row r="96" spans="1:5" hidden="1">
      <c r="A96" s="352">
        <v>3</v>
      </c>
      <c r="B96" s="353" t="s">
        <v>135</v>
      </c>
      <c r="C96" s="354"/>
      <c r="D96" s="358">
        <f>AE24</f>
        <v>0</v>
      </c>
      <c r="E96" s="356" t="str">
        <f>" Rupees " &amp; IF(D96=0,"Zero",IF(D96&gt;0,TRIM(CONCATENATE(A131,A132,B131,B132,D131,D132,IF(AND(D96&gt;100,G130=6)," and ",""),E131)),"")) &amp; " Only"</f>
        <v xml:space="preserve"> Rupees Zero Only</v>
      </c>
    </row>
    <row r="97" spans="1:5" hidden="1">
      <c r="A97" s="352">
        <v>4</v>
      </c>
      <c r="B97" s="353" t="s">
        <v>346</v>
      </c>
      <c r="C97" s="354"/>
      <c r="D97" s="358">
        <f>AE43</f>
        <v>2547</v>
      </c>
      <c r="E97" s="356" t="str">
        <f>" Rupees " &amp; IF(D97=0,"Zero",IF(D97&gt;0,TRIM(CONCATENATE(A135,A136,B135,B136,D135,D136,IF(AND(D97&gt;100,G134=6)," and ",""),E135)),"")) &amp; " Only"</f>
        <v xml:space="preserve"> Rupees Two Thousand Five Hundred and Forty seven Only</v>
      </c>
    </row>
    <row r="98" spans="1:5" hidden="1">
      <c r="A98" s="352">
        <v>5</v>
      </c>
      <c r="B98" s="353" t="s">
        <v>136</v>
      </c>
      <c r="C98" s="354"/>
      <c r="D98" s="359">
        <f>'APTC Back Page'!AA19</f>
        <v>108405</v>
      </c>
      <c r="E98" s="356" t="str">
        <f>" Rupees " &amp; IF(D98=0,"Zero",IF(D98&gt;0,TRIM(CONCATENATE(A139,A140,B139,B140,D139,D140,IF(AND(D98&gt;100,G138=6)," and ",""),E139)),"")) &amp; " Only"</f>
        <v xml:space="preserve"> Rupees One Lakh Eight Thousand Four Hundred and Five Only</v>
      </c>
    </row>
    <row r="99" spans="1:5" hidden="1">
      <c r="A99" s="352">
        <v>6</v>
      </c>
      <c r="B99" s="353" t="s">
        <v>137</v>
      </c>
      <c r="C99" s="354"/>
      <c r="D99" s="359">
        <f>D94+1</f>
        <v>108406</v>
      </c>
      <c r="E99" s="356" t="str">
        <f>"Under Rupees " &amp; IF(D99=0,"Zero",IF(D99&gt;0,TRIM(CONCATENATE(A123,A124,B123,B124,D123,D125,IF(AND(D99&gt;100,G122=6)," and ",""),E123)),"")) &amp; " Only"</f>
        <v>Under Rupees One Lakh Eight Thousand Four and Six Only</v>
      </c>
    </row>
    <row r="100" spans="1:5" ht="15" hidden="1" customHeight="1">
      <c r="A100" s="352">
        <v>7</v>
      </c>
      <c r="B100" s="543" t="s">
        <v>339</v>
      </c>
      <c r="C100" s="544"/>
      <c r="D100" s="357">
        <f>Annexure!G28</f>
        <v>108405</v>
      </c>
      <c r="E100" s="356" t="str">
        <f>" Rupees " &amp; IF(D100=0,"Zero",IF(D100&gt;0,TRIM(CONCATENATE(A143,A144,B143,B144,D143,D144,IF(AND(D100&gt;100,G142=6)," and ",""),E143)),"")) &amp; " Only"</f>
        <v xml:space="preserve"> Rupees One Lakh Eight Thousand Four Hundred and Five Only</v>
      </c>
    </row>
    <row r="101" spans="1:5" ht="15" hidden="1" customHeight="1">
      <c r="A101" s="352">
        <v>8</v>
      </c>
      <c r="B101" s="543" t="s">
        <v>340</v>
      </c>
      <c r="C101" s="544"/>
      <c r="D101" s="359">
        <f>'Intrest Abstract'!H27</f>
        <v>71249</v>
      </c>
      <c r="E101" s="360" t="str">
        <f>" Rupees " &amp; IF(D101=0,"Zero",IF(D101&gt;0,TRIM(CONCATENATE(A147,A148,B147,B148,D147,D148,IF(AND(D101&gt;100,G147=6)," and ",""),E147)),"")) &amp; " Only"</f>
        <v xml:space="preserve"> Rupees Seventy one Thousand Two Hundred Forty nine Only</v>
      </c>
    </row>
    <row r="102" spans="1:5" hidden="1"/>
    <row r="103" spans="1:5" hidden="1"/>
    <row r="104" spans="1:5" hidden="1"/>
    <row r="105" spans="1:5" hidden="1"/>
    <row r="106" spans="1:5" hidden="1"/>
    <row r="107" spans="1:5" hidden="1"/>
    <row r="108" spans="1:5" hidden="1"/>
    <row r="109" spans="1:5" hidden="1"/>
    <row r="110" spans="1:5" hidden="1"/>
    <row r="111" spans="1:5" hidden="1"/>
    <row r="112" spans="1:5" hidden="1"/>
    <row r="113" spans="1:7" hidden="1"/>
    <row r="114" spans="1:7" hidden="1"/>
    <row r="115" spans="1:7" hidden="1"/>
    <row r="116" spans="1:7" hidden="1"/>
    <row r="117" spans="1:7" ht="14.25" hidden="1">
      <c r="A117" s="549" t="s">
        <v>133</v>
      </c>
      <c r="B117" s="550"/>
      <c r="C117" s="550"/>
      <c r="D117" s="550"/>
      <c r="E117" s="550"/>
      <c r="F117" s="550"/>
      <c r="G117" s="550"/>
    </row>
    <row r="118" spans="1:7" ht="15.75" hidden="1">
      <c r="A118" s="361">
        <f>INT(D94/100000)</f>
        <v>1</v>
      </c>
      <c r="B118" s="362">
        <f>INT(D94/1000-A118*100)</f>
        <v>8</v>
      </c>
      <c r="C118" s="361"/>
      <c r="D118" s="361">
        <f>INT(D94/100-A118*1000-B118*10)</f>
        <v>4</v>
      </c>
      <c r="E118" s="363">
        <f>INT(D94-A118*100000-B118*1000-D118*100)</f>
        <v>5</v>
      </c>
      <c r="F118" s="364">
        <f>IF(AND(D118=0,E118=0),1,2)</f>
        <v>2</v>
      </c>
      <c r="G118" s="361">
        <f>IF(OR(F118=1,F119=3),5,6)</f>
        <v>6</v>
      </c>
    </row>
    <row r="119" spans="1:7" ht="14.25" hidden="1">
      <c r="A119" s="361" t="str">
        <f>IF(A118=0,"",LOOKUP(A118,$A$163:$A$261,$B$163:$B$261))</f>
        <v>One</v>
      </c>
      <c r="B119" s="361" t="str">
        <f>IF(B118=0,"",LOOKUP(B118,$A$163:$A$261,$B$163:$B$261))</f>
        <v>Eight</v>
      </c>
      <c r="C119" s="361"/>
      <c r="D119" s="361" t="str">
        <f>IF(D118=0,"",LOOKUP(D118,$A$163:$A$261,$B$163:$B$261))</f>
        <v>Four</v>
      </c>
      <c r="E119" s="363" t="str">
        <f>IF(E118=0,"",LOOKUP(E118,$A$163:$A$261,$B$163:$B$261))</f>
        <v>Five</v>
      </c>
      <c r="F119" s="364">
        <f>IF(E118=0,3,4)</f>
        <v>4</v>
      </c>
      <c r="G119" s="361"/>
    </row>
    <row r="120" spans="1:7" ht="15.75" hidden="1">
      <c r="A120" s="361" t="str">
        <f>IF(A118&gt;1," Lakhs ",IF(A118&gt;0," Lakh ",""))</f>
        <v xml:space="preserve"> Lakh </v>
      </c>
      <c r="B120" s="362" t="str">
        <f>IF(B118&gt;0," Thousand ","")</f>
        <v xml:space="preserve"> Thousand </v>
      </c>
      <c r="C120" s="361"/>
      <c r="D120" s="361" t="str">
        <f>IF(D118&gt;0," Hundred ","")</f>
        <v xml:space="preserve"> Hundred </v>
      </c>
      <c r="E120" s="363"/>
      <c r="F120" s="364"/>
      <c r="G120" s="361"/>
    </row>
    <row r="121" spans="1:7" ht="14.25" hidden="1">
      <c r="A121" s="549" t="s">
        <v>137</v>
      </c>
      <c r="B121" s="550"/>
      <c r="C121" s="550"/>
      <c r="D121" s="550"/>
      <c r="E121" s="550"/>
      <c r="F121" s="550"/>
      <c r="G121" s="550"/>
    </row>
    <row r="122" spans="1:7" ht="15.75" hidden="1">
      <c r="A122" s="361">
        <f>INT(D99/100000)</f>
        <v>1</v>
      </c>
      <c r="B122" s="362">
        <f>INT(D99/1000-A122*100)</f>
        <v>8</v>
      </c>
      <c r="C122" s="361"/>
      <c r="D122" s="361">
        <f>INT(D99/100-A122*1000-B122*10)</f>
        <v>4</v>
      </c>
      <c r="E122" s="363">
        <f>INT(D99-A122*100000-B122*1000-D122*100)</f>
        <v>6</v>
      </c>
      <c r="F122" s="364">
        <f>IF(AND(D122=0,E122=0),1,2)</f>
        <v>2</v>
      </c>
      <c r="G122" s="361">
        <f>IF(OR(F122=1,F123=3),5,6)</f>
        <v>6</v>
      </c>
    </row>
    <row r="123" spans="1:7" ht="14.25" hidden="1">
      <c r="A123" s="361" t="str">
        <f>IF(A122=0,"",LOOKUP(A122,$A$163:$A$261,$B$163:$B$261))</f>
        <v>One</v>
      </c>
      <c r="B123" s="361" t="str">
        <f>IF(B122=0,"",LOOKUP(B122,$A$163:$A$261,$B$163:$B$261))</f>
        <v>Eight</v>
      </c>
      <c r="C123" s="361"/>
      <c r="D123" s="361" t="str">
        <f>IF(D122=0,"",LOOKUP(D122,$A$163:$A$261,$B$163:$B$261))</f>
        <v>Four</v>
      </c>
      <c r="E123" s="363" t="str">
        <f>IF(E122=0,"",LOOKUP(E122,$A$163:$A$261,$B$163:$B$261))</f>
        <v>Six</v>
      </c>
      <c r="F123" s="364">
        <f>IF(E122=0,3,4)</f>
        <v>4</v>
      </c>
      <c r="G123" s="361"/>
    </row>
    <row r="124" spans="1:7" ht="15.75" hidden="1">
      <c r="A124" s="361" t="str">
        <f>IF(A122&gt;1," Lakhs ",IF(A122&gt;0," Lakh ",""))</f>
        <v xml:space="preserve"> Lakh </v>
      </c>
      <c r="B124" s="362" t="str">
        <f>IF(B122&gt;0," Thousand ","")</f>
        <v xml:space="preserve"> Thousand </v>
      </c>
      <c r="C124" s="361"/>
      <c r="D124" s="361" t="str">
        <f>IF(D122&gt;0," Hundred ","")</f>
        <v xml:space="preserve"> Hundred </v>
      </c>
      <c r="E124" s="363"/>
      <c r="F124" s="364"/>
      <c r="G124" s="361"/>
    </row>
    <row r="125" spans="1:7" ht="14.25" hidden="1">
      <c r="A125" s="540" t="s">
        <v>138</v>
      </c>
      <c r="B125" s="541"/>
      <c r="C125" s="541"/>
      <c r="D125" s="541"/>
      <c r="E125" s="541"/>
      <c r="F125" s="541"/>
      <c r="G125" s="541"/>
    </row>
    <row r="126" spans="1:7" ht="15.75" hidden="1">
      <c r="A126" s="361">
        <f>INT(D95/100000)</f>
        <v>0</v>
      </c>
      <c r="B126" s="362">
        <f>INT(D95/1000-A126*100)</f>
        <v>0</v>
      </c>
      <c r="C126" s="361"/>
      <c r="D126" s="361">
        <f>INT(D95/100-A126*1000-B126*10)</f>
        <v>0</v>
      </c>
      <c r="E126" s="363">
        <f>INT(D95-A126*100000-B126*1000-D126*100)</f>
        <v>0</v>
      </c>
      <c r="F126" s="364">
        <f>IF(AND(D126=0,E126=0),1,2)</f>
        <v>1</v>
      </c>
      <c r="G126" s="361">
        <f>IF(OR(F126=1,F127=3),5,6)</f>
        <v>5</v>
      </c>
    </row>
    <row r="127" spans="1:7" ht="14.25" hidden="1">
      <c r="A127" s="361" t="str">
        <f>IF(A126=0,"",LOOKUP(A126,$A$163:$A$261,$B$163:$B$261))</f>
        <v/>
      </c>
      <c r="B127" s="361" t="str">
        <f>IF(B126=0,"",LOOKUP(B126,$A$163:$A$261,$B$163:$B$261))</f>
        <v/>
      </c>
      <c r="C127" s="361"/>
      <c r="D127" s="361" t="str">
        <f>IF(D126=0,"",LOOKUP(D126,$A$163:$A$261,$B$163:$B$261))</f>
        <v/>
      </c>
      <c r="E127" s="363" t="str">
        <f>IF(E126=0,"",LOOKUP(E126,$A$163:$A$261,$B$163:$B$261))</f>
        <v/>
      </c>
      <c r="F127" s="364">
        <f>IF(E126=0,3,4)</f>
        <v>3</v>
      </c>
      <c r="G127" s="361"/>
    </row>
    <row r="128" spans="1:7" ht="15.75" hidden="1">
      <c r="A128" s="361" t="str">
        <f>IF(A126&gt;1," Lakhs ",IF(A126&gt;0," Lakh ",""))</f>
        <v/>
      </c>
      <c r="B128" s="362" t="str">
        <f>IF(B126&gt;0," Thousand ","")</f>
        <v/>
      </c>
      <c r="C128" s="361"/>
      <c r="D128" s="361" t="str">
        <f>IF(D126&gt;0," Hundred ","")</f>
        <v/>
      </c>
      <c r="E128" s="363"/>
      <c r="F128" s="364"/>
      <c r="G128" s="361"/>
    </row>
    <row r="129" spans="1:7" ht="14.25" hidden="1">
      <c r="A129" s="540" t="s">
        <v>139</v>
      </c>
      <c r="B129" s="541"/>
      <c r="C129" s="541"/>
      <c r="D129" s="541"/>
      <c r="E129" s="541"/>
      <c r="F129" s="541"/>
      <c r="G129" s="541"/>
    </row>
    <row r="130" spans="1:7" ht="15.75" hidden="1">
      <c r="A130" s="361">
        <f>INT(D96/100000)</f>
        <v>0</v>
      </c>
      <c r="B130" s="362">
        <f>INT(D96/1000-A130*100)</f>
        <v>0</v>
      </c>
      <c r="C130" s="361"/>
      <c r="D130" s="361">
        <f>INT(D96/100-A130*1000-B130*10)</f>
        <v>0</v>
      </c>
      <c r="E130" s="363">
        <f>INT(D96-A130*100000-B130*1000-D130*100)</f>
        <v>0</v>
      </c>
      <c r="F130" s="364">
        <f>IF(AND(D130=0,E130=0),1,2)</f>
        <v>1</v>
      </c>
      <c r="G130" s="361">
        <f>IF(OR(F130=1,F131=3),5,6)</f>
        <v>5</v>
      </c>
    </row>
    <row r="131" spans="1:7" ht="14.25" hidden="1">
      <c r="A131" s="361" t="str">
        <f>IF(A130=0,"",LOOKUP(A130,$A$163:$A$261,$B$163:$B$261))</f>
        <v/>
      </c>
      <c r="B131" s="361" t="str">
        <f>IF(B130=0,"",LOOKUP(B130,$A$163:$A$261,$B$163:$B$261))</f>
        <v/>
      </c>
      <c r="C131" s="361"/>
      <c r="D131" s="361" t="str">
        <f>IF(D130=0,"",LOOKUP(D130,$A$163:$A$261,$B$163:$B$261))</f>
        <v/>
      </c>
      <c r="E131" s="363" t="str">
        <f>IF(E130=0,"",LOOKUP(E130,$A$163:$A$261,$B$163:$B$261))</f>
        <v/>
      </c>
      <c r="F131" s="364">
        <f>IF(E130=0,3,4)</f>
        <v>3</v>
      </c>
      <c r="G131" s="361"/>
    </row>
    <row r="132" spans="1:7" ht="15.75" hidden="1">
      <c r="A132" s="361" t="str">
        <f>IF(A130&gt;1," Lakhs ",IF(A130&gt;0," Lakh ",""))</f>
        <v/>
      </c>
      <c r="B132" s="362" t="str">
        <f>IF(B130&gt;0," Thousand ","")</f>
        <v/>
      </c>
      <c r="C132" s="361"/>
      <c r="D132" s="361" t="str">
        <f>IF(D130&gt;0," Hundred ","")</f>
        <v/>
      </c>
      <c r="E132" s="363"/>
      <c r="F132" s="364"/>
      <c r="G132" s="361"/>
    </row>
    <row r="133" spans="1:7" ht="14.25" hidden="1">
      <c r="A133" s="540" t="s">
        <v>79</v>
      </c>
      <c r="B133" s="541"/>
      <c r="C133" s="541"/>
      <c r="D133" s="541"/>
      <c r="E133" s="541"/>
      <c r="F133" s="541"/>
      <c r="G133" s="541"/>
    </row>
    <row r="134" spans="1:7" ht="15.75" hidden="1">
      <c r="A134" s="361">
        <f>INT(D97/100000)</f>
        <v>0</v>
      </c>
      <c r="B134" s="362">
        <f>INT(D97/1000-A134*100)</f>
        <v>2</v>
      </c>
      <c r="C134" s="361"/>
      <c r="D134" s="361">
        <f>INT(D97/100-A134*1000-B134*10)</f>
        <v>5</v>
      </c>
      <c r="E134" s="363">
        <f>INT(D97-A134*100000-B134*1000-D134*100)</f>
        <v>47</v>
      </c>
      <c r="F134" s="364">
        <f>IF(AND(D134=0,E134=0),1,2)</f>
        <v>2</v>
      </c>
      <c r="G134" s="361">
        <f>IF(OR(F134=1,F135=3),5,6)</f>
        <v>6</v>
      </c>
    </row>
    <row r="135" spans="1:7" ht="14.25" hidden="1">
      <c r="A135" s="361" t="str">
        <f>IF(A134=0,"",LOOKUP(A134,$A$163:$A$261,$B$163:$B$261))</f>
        <v/>
      </c>
      <c r="B135" s="361" t="str">
        <f>IF(B134=0,"",LOOKUP(B134,$A$163:$A$261,$B$163:$B$261))</f>
        <v>Two</v>
      </c>
      <c r="C135" s="361"/>
      <c r="D135" s="361" t="str">
        <f>IF(D134=0,"",LOOKUP(D134,$A$163:$A$261,$B$163:$B$261))</f>
        <v>Five</v>
      </c>
      <c r="E135" s="363" t="str">
        <f>IF(E134=0,"",LOOKUP(E134,$A$163:$A$261,$B$163:$B$261))</f>
        <v>Forty seven</v>
      </c>
      <c r="F135" s="364">
        <f>IF(E134=0,3,4)</f>
        <v>4</v>
      </c>
      <c r="G135" s="361"/>
    </row>
    <row r="136" spans="1:7" ht="15.75" hidden="1">
      <c r="A136" s="361" t="str">
        <f>IF(A134&gt;1," Lakhs ",IF(A134&gt;0," Lakh ",""))</f>
        <v/>
      </c>
      <c r="B136" s="362" t="str">
        <f>IF(B134&gt;0," Thousand ","")</f>
        <v xml:space="preserve"> Thousand </v>
      </c>
      <c r="C136" s="361"/>
      <c r="D136" s="361" t="str">
        <f>IF(D134&gt;0," Hundred ","")</f>
        <v xml:space="preserve"> Hundred </v>
      </c>
      <c r="E136" s="363"/>
      <c r="F136" s="364"/>
      <c r="G136" s="361"/>
    </row>
    <row r="137" spans="1:7" ht="14.25" hidden="1">
      <c r="A137" s="540" t="s">
        <v>140</v>
      </c>
      <c r="B137" s="541"/>
      <c r="C137" s="541"/>
      <c r="D137" s="541"/>
      <c r="E137" s="541"/>
      <c r="F137" s="541"/>
      <c r="G137" s="541"/>
    </row>
    <row r="138" spans="1:7" ht="15.75" hidden="1">
      <c r="A138" s="361">
        <f>INT(D98/100000)</f>
        <v>1</v>
      </c>
      <c r="B138" s="362">
        <f>INT(D98/1000-A138*100)</f>
        <v>8</v>
      </c>
      <c r="C138" s="361"/>
      <c r="D138" s="361">
        <f>INT(D98/100-A138*1000-B138*10)</f>
        <v>4</v>
      </c>
      <c r="E138" s="363">
        <f>INT(D98-A138*100000-B138*1000-D138*100)</f>
        <v>5</v>
      </c>
      <c r="F138" s="364">
        <f>IF(AND(D138=0,E138=0),1,2)</f>
        <v>2</v>
      </c>
      <c r="G138" s="361">
        <f>IF(OR(F138=1,F139=3),5,6)</f>
        <v>6</v>
      </c>
    </row>
    <row r="139" spans="1:7" ht="14.25" hidden="1">
      <c r="A139" s="361" t="str">
        <f>IF(A138=0,"",LOOKUP(A138,$A$163:$A$261,$B$163:$B$261))</f>
        <v>One</v>
      </c>
      <c r="B139" s="361" t="str">
        <f>IF(B138=0,"",LOOKUP(B138,$A$163:$A$261,$B$163:$B$261))</f>
        <v>Eight</v>
      </c>
      <c r="C139" s="361"/>
      <c r="D139" s="361" t="str">
        <f>IF(D138=0,"",LOOKUP(D138,$A$163:$A$261,$B$163:$B$261))</f>
        <v>Four</v>
      </c>
      <c r="E139" s="363" t="str">
        <f>IF(E138=0,"",LOOKUP(E138,$A$163:$A$261,$B$163:$B$261))</f>
        <v>Five</v>
      </c>
      <c r="F139" s="364">
        <f>IF(E138=0,3,4)</f>
        <v>4</v>
      </c>
      <c r="G139" s="361"/>
    </row>
    <row r="140" spans="1:7" ht="15.75" hidden="1">
      <c r="A140" s="361" t="str">
        <f>IF(A138&gt;1," Lakhs ",IF(A138&gt;0," Lakh ",""))</f>
        <v xml:space="preserve"> Lakh </v>
      </c>
      <c r="B140" s="362" t="str">
        <f>IF(B138&gt;0," Thousand ","")</f>
        <v xml:space="preserve"> Thousand </v>
      </c>
      <c r="C140" s="361"/>
      <c r="D140" s="361" t="str">
        <f>IF(D138&gt;0," Hundred ","")</f>
        <v xml:space="preserve"> Hundred </v>
      </c>
      <c r="E140" s="363"/>
      <c r="F140" s="364"/>
      <c r="G140" s="361"/>
    </row>
    <row r="141" spans="1:7" ht="14.25" hidden="1">
      <c r="A141" s="542" t="s">
        <v>339</v>
      </c>
      <c r="B141" s="541"/>
      <c r="C141" s="541"/>
      <c r="D141" s="541"/>
      <c r="E141" s="541"/>
      <c r="F141" s="541"/>
      <c r="G141" s="541"/>
    </row>
    <row r="142" spans="1:7" ht="15.75" hidden="1">
      <c r="A142" s="361">
        <f>INT(D100/100000)</f>
        <v>1</v>
      </c>
      <c r="B142" s="362">
        <f>INT(D100/1000-A142*100)</f>
        <v>8</v>
      </c>
      <c r="C142" s="361"/>
      <c r="D142" s="361">
        <f>INT(D100/100-A142*1000-B142*10)</f>
        <v>4</v>
      </c>
      <c r="E142" s="363">
        <f>INT(D100-A142*100000-B142*1000-D142*100)</f>
        <v>5</v>
      </c>
      <c r="F142" s="364">
        <f>IF(AND(D142=0,E142=0),1,2)</f>
        <v>2</v>
      </c>
      <c r="G142" s="361">
        <f>IF(OR(F142=1,F143=3),5,6)</f>
        <v>6</v>
      </c>
    </row>
    <row r="143" spans="1:7" ht="14.25" hidden="1">
      <c r="A143" s="361" t="str">
        <f>IF(A142=0,"",LOOKUP(A142,$A$163:$A$261,$B$163:$B$261))</f>
        <v>One</v>
      </c>
      <c r="B143" s="361" t="str">
        <f>IF(B142=0,"",LOOKUP(B142,$A$163:$A$261,$B$163:$B$261))</f>
        <v>Eight</v>
      </c>
      <c r="C143" s="361"/>
      <c r="D143" s="361" t="str">
        <f>IF(D142=0,"",LOOKUP(D142,$A$163:$A$261,$B$163:$B$261))</f>
        <v>Four</v>
      </c>
      <c r="E143" s="363" t="str">
        <f>IF(E142=0,"",LOOKUP(E142,$A$163:$A$261,$B$163:$B$261))</f>
        <v>Five</v>
      </c>
      <c r="F143" s="364">
        <f>IF(E142=0,3,4)</f>
        <v>4</v>
      </c>
      <c r="G143" s="361"/>
    </row>
    <row r="144" spans="1:7" ht="15.75" hidden="1">
      <c r="A144" s="361" t="str">
        <f>IF(A142&gt;1," Lakhs ",IF(A142&gt;0," Lakh ",""))</f>
        <v xml:space="preserve"> Lakh </v>
      </c>
      <c r="B144" s="362" t="str">
        <f>IF(B142&gt;0," Thousand ","")</f>
        <v xml:space="preserve"> Thousand </v>
      </c>
      <c r="C144" s="361"/>
      <c r="D144" s="361" t="str">
        <f>IF(D142&gt;0," Hundred ","")</f>
        <v xml:space="preserve"> Hundred </v>
      </c>
      <c r="E144" s="363"/>
      <c r="F144" s="364"/>
      <c r="G144" s="361"/>
    </row>
    <row r="145" spans="1:7" ht="14.25" hidden="1">
      <c r="A145" s="542" t="s">
        <v>341</v>
      </c>
      <c r="B145" s="541"/>
      <c r="C145" s="541"/>
      <c r="D145" s="541"/>
      <c r="E145" s="541"/>
      <c r="F145" s="541"/>
      <c r="G145" s="541"/>
    </row>
    <row r="146" spans="1:7" ht="15.75" hidden="1">
      <c r="A146" s="361">
        <f>INT(D101/100000)</f>
        <v>0</v>
      </c>
      <c r="B146" s="362">
        <f>INT(D101/1000-A146*100)</f>
        <v>71</v>
      </c>
      <c r="C146" s="361"/>
      <c r="D146" s="361">
        <f>INT(D101/100-A146*1000-B146*10)</f>
        <v>2</v>
      </c>
      <c r="E146" s="363">
        <f>INT(D101-A146*100000-B146*1000-D146*100)</f>
        <v>49</v>
      </c>
      <c r="F146" s="364">
        <f>IF(AND(D146=0,E146=0),1,2)</f>
        <v>2</v>
      </c>
      <c r="G146" s="361">
        <f>IF(OR(F146=1,F147=3),5,6)</f>
        <v>6</v>
      </c>
    </row>
    <row r="147" spans="1:7" ht="14.25" hidden="1">
      <c r="A147" s="361" t="str">
        <f>IF(A146=0,"",LOOKUP(A146,$A$163:$A$261,$B$163:$B$261))</f>
        <v/>
      </c>
      <c r="B147" s="361" t="str">
        <f>IF(B146=0,"",LOOKUP(B146,$A$163:$A$261,$B$163:$B$261))</f>
        <v>Seventy one</v>
      </c>
      <c r="C147" s="361"/>
      <c r="D147" s="361" t="str">
        <f>IF(D146=0,"",LOOKUP(D146,$A$163:$A$261,$B$163:$B$261))</f>
        <v>Two</v>
      </c>
      <c r="E147" s="363" t="str">
        <f>IF(E146=0,"",LOOKUP(E146,$A$163:$A$261,$B$163:$B$261))</f>
        <v>Forty nine</v>
      </c>
      <c r="F147" s="364">
        <f>IF(E146=0,3,4)</f>
        <v>4</v>
      </c>
      <c r="G147" s="361"/>
    </row>
    <row r="148" spans="1:7" ht="15.75" hidden="1">
      <c r="A148" s="361" t="str">
        <f>IF(A146&gt;1," Lakhs ",IF(A146&gt;0," Lakh ",""))</f>
        <v/>
      </c>
      <c r="B148" s="362" t="str">
        <f>IF(B146&gt;0," Thousand ","")</f>
        <v xml:space="preserve"> Thousand </v>
      </c>
      <c r="C148" s="361"/>
      <c r="D148" s="361" t="str">
        <f>IF(D146&gt;0," Hundred ","")</f>
        <v xml:space="preserve"> Hundred </v>
      </c>
      <c r="E148" s="363"/>
      <c r="F148" s="364"/>
      <c r="G148" s="361"/>
    </row>
    <row r="149" spans="1:7" hidden="1"/>
    <row r="150" spans="1:7" hidden="1"/>
    <row r="151" spans="1:7" hidden="1"/>
    <row r="152" spans="1:7" hidden="1"/>
    <row r="153" spans="1:7" hidden="1"/>
    <row r="154" spans="1:7" hidden="1"/>
    <row r="155" spans="1:7" hidden="1"/>
    <row r="156" spans="1:7" hidden="1"/>
    <row r="157" spans="1:7" hidden="1"/>
    <row r="158" spans="1:7" hidden="1"/>
    <row r="159" spans="1:7" hidden="1"/>
    <row r="160" spans="1:7" hidden="1"/>
    <row r="161" spans="1:3" hidden="1"/>
    <row r="162" spans="1:3" hidden="1"/>
    <row r="163" spans="1:3" ht="14.25" hidden="1">
      <c r="A163" s="365">
        <v>1</v>
      </c>
      <c r="B163" s="366" t="s">
        <v>141</v>
      </c>
      <c r="C163" s="283" t="s">
        <v>142</v>
      </c>
    </row>
    <row r="164" spans="1:3" ht="14.25" hidden="1">
      <c r="A164" s="365">
        <v>2</v>
      </c>
      <c r="B164" s="366" t="s">
        <v>143</v>
      </c>
      <c r="C164" s="283" t="s">
        <v>144</v>
      </c>
    </row>
    <row r="165" spans="1:3" ht="14.25" hidden="1">
      <c r="A165" s="365">
        <v>3</v>
      </c>
      <c r="B165" s="366" t="s">
        <v>145</v>
      </c>
      <c r="C165" s="283" t="s">
        <v>146</v>
      </c>
    </row>
    <row r="166" spans="1:3" ht="14.25" hidden="1">
      <c r="A166" s="365">
        <v>4</v>
      </c>
      <c r="B166" s="366" t="s">
        <v>147</v>
      </c>
      <c r="C166" s="283" t="s">
        <v>148</v>
      </c>
    </row>
    <row r="167" spans="1:3" ht="14.25" hidden="1">
      <c r="A167" s="365">
        <v>5</v>
      </c>
      <c r="B167" s="366" t="s">
        <v>149</v>
      </c>
      <c r="C167" s="283" t="s">
        <v>8</v>
      </c>
    </row>
    <row r="168" spans="1:3" ht="14.25" hidden="1">
      <c r="A168" s="365">
        <v>6</v>
      </c>
      <c r="B168" s="366" t="s">
        <v>150</v>
      </c>
      <c r="C168" s="283" t="s">
        <v>151</v>
      </c>
    </row>
    <row r="169" spans="1:3" ht="14.25" hidden="1">
      <c r="A169" s="365">
        <v>7</v>
      </c>
      <c r="B169" s="366" t="s">
        <v>152</v>
      </c>
      <c r="C169" s="283" t="s">
        <v>153</v>
      </c>
    </row>
    <row r="170" spans="1:3" ht="14.25" hidden="1">
      <c r="A170" s="365">
        <v>8</v>
      </c>
      <c r="B170" s="366" t="s">
        <v>154</v>
      </c>
      <c r="C170" s="283" t="s">
        <v>155</v>
      </c>
    </row>
    <row r="171" spans="1:3" ht="14.25" hidden="1">
      <c r="A171" s="365">
        <v>9</v>
      </c>
      <c r="B171" s="366" t="s">
        <v>156</v>
      </c>
      <c r="C171" s="283" t="s">
        <v>157</v>
      </c>
    </row>
    <row r="172" spans="1:3" ht="14.25" hidden="1">
      <c r="A172" s="365">
        <v>10</v>
      </c>
      <c r="B172" s="366" t="s">
        <v>158</v>
      </c>
      <c r="C172" s="283" t="s">
        <v>159</v>
      </c>
    </row>
    <row r="173" spans="1:3" ht="14.25" hidden="1">
      <c r="A173" s="365">
        <v>11</v>
      </c>
      <c r="B173" s="366" t="s">
        <v>160</v>
      </c>
      <c r="C173" s="283" t="s">
        <v>161</v>
      </c>
    </row>
    <row r="174" spans="1:3" ht="14.25" hidden="1">
      <c r="A174" s="365">
        <v>12</v>
      </c>
      <c r="B174" s="366" t="s">
        <v>162</v>
      </c>
      <c r="C174" s="283" t="s">
        <v>163</v>
      </c>
    </row>
    <row r="175" spans="1:3" hidden="1">
      <c r="A175" s="365">
        <v>13</v>
      </c>
      <c r="B175" s="366" t="s">
        <v>164</v>
      </c>
    </row>
    <row r="176" spans="1:3" hidden="1">
      <c r="A176" s="365">
        <v>14</v>
      </c>
      <c r="B176" s="366" t="s">
        <v>165</v>
      </c>
    </row>
    <row r="177" spans="1:2" hidden="1">
      <c r="A177" s="365">
        <v>15</v>
      </c>
      <c r="B177" s="366" t="s">
        <v>166</v>
      </c>
    </row>
    <row r="178" spans="1:2" hidden="1">
      <c r="A178" s="365">
        <v>16</v>
      </c>
      <c r="B178" s="366" t="s">
        <v>167</v>
      </c>
    </row>
    <row r="179" spans="1:2" hidden="1">
      <c r="A179" s="365">
        <v>17</v>
      </c>
      <c r="B179" s="366" t="s">
        <v>168</v>
      </c>
    </row>
    <row r="180" spans="1:2" hidden="1">
      <c r="A180" s="365">
        <v>18</v>
      </c>
      <c r="B180" s="366" t="s">
        <v>169</v>
      </c>
    </row>
    <row r="181" spans="1:2" hidden="1">
      <c r="A181" s="365">
        <v>19</v>
      </c>
      <c r="B181" s="366" t="s">
        <v>170</v>
      </c>
    </row>
    <row r="182" spans="1:2" hidden="1">
      <c r="A182" s="365">
        <v>20</v>
      </c>
      <c r="B182" s="367" t="s">
        <v>171</v>
      </c>
    </row>
    <row r="183" spans="1:2" hidden="1">
      <c r="A183" s="365">
        <v>21</v>
      </c>
      <c r="B183" s="366" t="s">
        <v>172</v>
      </c>
    </row>
    <row r="184" spans="1:2" hidden="1">
      <c r="A184" s="365">
        <v>22</v>
      </c>
      <c r="B184" s="368" t="s">
        <v>173</v>
      </c>
    </row>
    <row r="185" spans="1:2" hidden="1">
      <c r="A185" s="365">
        <v>23</v>
      </c>
      <c r="B185" s="366" t="s">
        <v>174</v>
      </c>
    </row>
    <row r="186" spans="1:2" hidden="1">
      <c r="A186" s="365">
        <v>24</v>
      </c>
      <c r="B186" s="366" t="s">
        <v>175</v>
      </c>
    </row>
    <row r="187" spans="1:2" hidden="1">
      <c r="A187" s="365">
        <v>25</v>
      </c>
      <c r="B187" s="367" t="s">
        <v>176</v>
      </c>
    </row>
    <row r="188" spans="1:2" hidden="1">
      <c r="A188" s="365">
        <v>26</v>
      </c>
      <c r="B188" s="367" t="s">
        <v>177</v>
      </c>
    </row>
    <row r="189" spans="1:2" hidden="1">
      <c r="A189" s="365">
        <v>27</v>
      </c>
      <c r="B189" s="366" t="s">
        <v>178</v>
      </c>
    </row>
    <row r="190" spans="1:2" hidden="1">
      <c r="A190" s="365">
        <v>28</v>
      </c>
      <c r="B190" s="368" t="s">
        <v>179</v>
      </c>
    </row>
    <row r="191" spans="1:2" hidden="1">
      <c r="A191" s="365">
        <v>29</v>
      </c>
      <c r="B191" s="368" t="s">
        <v>180</v>
      </c>
    </row>
    <row r="192" spans="1:2" hidden="1">
      <c r="A192" s="365">
        <v>30</v>
      </c>
      <c r="B192" s="366" t="s">
        <v>181</v>
      </c>
    </row>
    <row r="193" spans="1:2" hidden="1">
      <c r="A193" s="365">
        <v>31</v>
      </c>
      <c r="B193" s="366" t="s">
        <v>182</v>
      </c>
    </row>
    <row r="194" spans="1:2" hidden="1">
      <c r="A194" s="365">
        <v>32</v>
      </c>
      <c r="B194" s="366" t="s">
        <v>183</v>
      </c>
    </row>
    <row r="195" spans="1:2" hidden="1">
      <c r="A195" s="365">
        <v>33</v>
      </c>
      <c r="B195" s="366" t="s">
        <v>184</v>
      </c>
    </row>
    <row r="196" spans="1:2" hidden="1">
      <c r="A196" s="365">
        <v>34</v>
      </c>
      <c r="B196" s="366" t="s">
        <v>185</v>
      </c>
    </row>
    <row r="197" spans="1:2" hidden="1">
      <c r="A197" s="365">
        <v>35</v>
      </c>
      <c r="B197" s="366" t="s">
        <v>186</v>
      </c>
    </row>
    <row r="198" spans="1:2" hidden="1">
      <c r="A198" s="365">
        <v>36</v>
      </c>
      <c r="B198" s="366" t="s">
        <v>187</v>
      </c>
    </row>
    <row r="199" spans="1:2" hidden="1">
      <c r="A199" s="365">
        <v>37</v>
      </c>
      <c r="B199" s="366" t="s">
        <v>188</v>
      </c>
    </row>
    <row r="200" spans="1:2" hidden="1">
      <c r="A200" s="365">
        <v>38</v>
      </c>
      <c r="B200" s="366" t="s">
        <v>189</v>
      </c>
    </row>
    <row r="201" spans="1:2" hidden="1">
      <c r="A201" s="365">
        <v>39</v>
      </c>
      <c r="B201" s="366" t="s">
        <v>190</v>
      </c>
    </row>
    <row r="202" spans="1:2" hidden="1">
      <c r="A202" s="365">
        <v>40</v>
      </c>
      <c r="B202" s="366" t="s">
        <v>191</v>
      </c>
    </row>
    <row r="203" spans="1:2" hidden="1">
      <c r="A203" s="365">
        <v>41</v>
      </c>
      <c r="B203" s="366" t="s">
        <v>192</v>
      </c>
    </row>
    <row r="204" spans="1:2" hidden="1">
      <c r="A204" s="365">
        <v>42</v>
      </c>
      <c r="B204" s="366" t="s">
        <v>193</v>
      </c>
    </row>
    <row r="205" spans="1:2" hidden="1">
      <c r="A205" s="365">
        <v>43</v>
      </c>
      <c r="B205" s="366" t="s">
        <v>194</v>
      </c>
    </row>
    <row r="206" spans="1:2" hidden="1">
      <c r="A206" s="365">
        <v>44</v>
      </c>
      <c r="B206" s="366" t="s">
        <v>195</v>
      </c>
    </row>
    <row r="207" spans="1:2" hidden="1">
      <c r="A207" s="365">
        <v>45</v>
      </c>
      <c r="B207" s="366" t="s">
        <v>196</v>
      </c>
    </row>
    <row r="208" spans="1:2" hidden="1">
      <c r="A208" s="365">
        <v>46</v>
      </c>
      <c r="B208" s="366" t="s">
        <v>197</v>
      </c>
    </row>
    <row r="209" spans="1:2" hidden="1">
      <c r="A209" s="365">
        <v>47</v>
      </c>
      <c r="B209" s="366" t="s">
        <v>198</v>
      </c>
    </row>
    <row r="210" spans="1:2" hidden="1">
      <c r="A210" s="365">
        <v>48</v>
      </c>
      <c r="B210" s="366" t="s">
        <v>199</v>
      </c>
    </row>
    <row r="211" spans="1:2" hidden="1">
      <c r="A211" s="365">
        <v>49</v>
      </c>
      <c r="B211" s="366" t="s">
        <v>200</v>
      </c>
    </row>
    <row r="212" spans="1:2" hidden="1">
      <c r="A212" s="365">
        <v>50</v>
      </c>
      <c r="B212" s="366" t="s">
        <v>201</v>
      </c>
    </row>
    <row r="213" spans="1:2" hidden="1">
      <c r="A213" s="365">
        <v>51</v>
      </c>
      <c r="B213" s="366" t="s">
        <v>202</v>
      </c>
    </row>
    <row r="214" spans="1:2" hidden="1">
      <c r="A214" s="365">
        <v>52</v>
      </c>
      <c r="B214" s="366" t="s">
        <v>203</v>
      </c>
    </row>
    <row r="215" spans="1:2" hidden="1">
      <c r="A215" s="365">
        <v>53</v>
      </c>
      <c r="B215" s="366" t="s">
        <v>204</v>
      </c>
    </row>
    <row r="216" spans="1:2" hidden="1">
      <c r="A216" s="365">
        <v>54</v>
      </c>
      <c r="B216" s="366" t="s">
        <v>205</v>
      </c>
    </row>
    <row r="217" spans="1:2" hidden="1">
      <c r="A217" s="365">
        <v>55</v>
      </c>
      <c r="B217" s="366" t="s">
        <v>206</v>
      </c>
    </row>
    <row r="218" spans="1:2" hidden="1">
      <c r="A218" s="365">
        <v>56</v>
      </c>
      <c r="B218" s="369" t="s">
        <v>207</v>
      </c>
    </row>
    <row r="219" spans="1:2" hidden="1">
      <c r="A219" s="365">
        <v>57</v>
      </c>
      <c r="B219" s="366" t="s">
        <v>208</v>
      </c>
    </row>
    <row r="220" spans="1:2" hidden="1">
      <c r="A220" s="365">
        <v>58</v>
      </c>
      <c r="B220" s="366" t="s">
        <v>209</v>
      </c>
    </row>
    <row r="221" spans="1:2" hidden="1">
      <c r="A221" s="365">
        <v>59</v>
      </c>
      <c r="B221" s="366" t="s">
        <v>210</v>
      </c>
    </row>
    <row r="222" spans="1:2" hidden="1">
      <c r="A222" s="365">
        <v>60</v>
      </c>
      <c r="B222" s="366" t="s">
        <v>211</v>
      </c>
    </row>
    <row r="223" spans="1:2" hidden="1">
      <c r="A223" s="365">
        <v>61</v>
      </c>
      <c r="B223" s="366" t="s">
        <v>212</v>
      </c>
    </row>
    <row r="224" spans="1:2" hidden="1">
      <c r="A224" s="365">
        <v>62</v>
      </c>
      <c r="B224" s="366" t="s">
        <v>213</v>
      </c>
    </row>
    <row r="225" spans="1:2" hidden="1">
      <c r="A225" s="365">
        <v>63</v>
      </c>
      <c r="B225" s="366" t="s">
        <v>214</v>
      </c>
    </row>
    <row r="226" spans="1:2" hidden="1">
      <c r="A226" s="365">
        <v>64</v>
      </c>
      <c r="B226" s="366" t="s">
        <v>215</v>
      </c>
    </row>
    <row r="227" spans="1:2" hidden="1">
      <c r="A227" s="365">
        <v>65</v>
      </c>
      <c r="B227" s="366" t="s">
        <v>216</v>
      </c>
    </row>
    <row r="228" spans="1:2" hidden="1">
      <c r="A228" s="365">
        <v>66</v>
      </c>
      <c r="B228" s="366" t="s">
        <v>217</v>
      </c>
    </row>
    <row r="229" spans="1:2" hidden="1">
      <c r="A229" s="365">
        <v>67</v>
      </c>
      <c r="B229" s="366" t="s">
        <v>218</v>
      </c>
    </row>
    <row r="230" spans="1:2" hidden="1">
      <c r="A230" s="365">
        <v>68</v>
      </c>
      <c r="B230" s="366" t="s">
        <v>219</v>
      </c>
    </row>
    <row r="231" spans="1:2" hidden="1">
      <c r="A231" s="365">
        <v>69</v>
      </c>
      <c r="B231" s="366" t="s">
        <v>220</v>
      </c>
    </row>
    <row r="232" spans="1:2" hidden="1">
      <c r="A232" s="365">
        <v>70</v>
      </c>
      <c r="B232" s="366" t="s">
        <v>221</v>
      </c>
    </row>
    <row r="233" spans="1:2" hidden="1">
      <c r="A233" s="365">
        <v>71</v>
      </c>
      <c r="B233" s="366" t="s">
        <v>222</v>
      </c>
    </row>
    <row r="234" spans="1:2" hidden="1">
      <c r="A234" s="365">
        <v>72</v>
      </c>
      <c r="B234" s="366" t="s">
        <v>223</v>
      </c>
    </row>
    <row r="235" spans="1:2" hidden="1">
      <c r="A235" s="365">
        <v>73</v>
      </c>
      <c r="B235" s="366" t="s">
        <v>224</v>
      </c>
    </row>
    <row r="236" spans="1:2" hidden="1">
      <c r="A236" s="365">
        <v>74</v>
      </c>
      <c r="B236" s="366" t="s">
        <v>225</v>
      </c>
    </row>
    <row r="237" spans="1:2" hidden="1">
      <c r="A237" s="365">
        <v>75</v>
      </c>
      <c r="B237" s="366" t="s">
        <v>226</v>
      </c>
    </row>
    <row r="238" spans="1:2" hidden="1">
      <c r="A238" s="365">
        <v>76</v>
      </c>
      <c r="B238" s="370" t="s">
        <v>227</v>
      </c>
    </row>
    <row r="239" spans="1:2" hidden="1">
      <c r="A239" s="365">
        <v>77</v>
      </c>
      <c r="B239" s="370" t="s">
        <v>228</v>
      </c>
    </row>
    <row r="240" spans="1:2" hidden="1">
      <c r="A240" s="365">
        <v>78</v>
      </c>
      <c r="B240" s="370" t="s">
        <v>229</v>
      </c>
    </row>
    <row r="241" spans="1:2" hidden="1">
      <c r="A241" s="365">
        <v>79</v>
      </c>
      <c r="B241" s="370" t="s">
        <v>230</v>
      </c>
    </row>
    <row r="242" spans="1:2" hidden="1">
      <c r="A242" s="365">
        <v>80</v>
      </c>
      <c r="B242" s="370" t="s">
        <v>231</v>
      </c>
    </row>
    <row r="243" spans="1:2" hidden="1">
      <c r="A243" s="365">
        <v>81</v>
      </c>
      <c r="B243" s="370" t="s">
        <v>232</v>
      </c>
    </row>
    <row r="244" spans="1:2" hidden="1">
      <c r="A244" s="365">
        <v>82</v>
      </c>
      <c r="B244" s="370" t="s">
        <v>233</v>
      </c>
    </row>
    <row r="245" spans="1:2" hidden="1">
      <c r="A245" s="365">
        <v>83</v>
      </c>
      <c r="B245" s="366" t="s">
        <v>234</v>
      </c>
    </row>
    <row r="246" spans="1:2" hidden="1">
      <c r="A246" s="365">
        <v>84</v>
      </c>
      <c r="B246" s="366" t="s">
        <v>235</v>
      </c>
    </row>
    <row r="247" spans="1:2" hidden="1">
      <c r="A247" s="365">
        <v>85</v>
      </c>
      <c r="B247" s="366" t="s">
        <v>236</v>
      </c>
    </row>
    <row r="248" spans="1:2" hidden="1">
      <c r="A248" s="365">
        <v>86</v>
      </c>
      <c r="B248" s="366" t="s">
        <v>237</v>
      </c>
    </row>
    <row r="249" spans="1:2" hidden="1">
      <c r="A249" s="365">
        <v>87</v>
      </c>
      <c r="B249" s="366" t="s">
        <v>238</v>
      </c>
    </row>
    <row r="250" spans="1:2" hidden="1">
      <c r="A250" s="365">
        <v>88</v>
      </c>
      <c r="B250" s="366" t="s">
        <v>239</v>
      </c>
    </row>
    <row r="251" spans="1:2" hidden="1">
      <c r="A251" s="365">
        <v>89</v>
      </c>
      <c r="B251" s="366" t="s">
        <v>240</v>
      </c>
    </row>
    <row r="252" spans="1:2" hidden="1">
      <c r="A252" s="365">
        <v>90</v>
      </c>
      <c r="B252" s="366" t="s">
        <v>241</v>
      </c>
    </row>
    <row r="253" spans="1:2" hidden="1">
      <c r="A253" s="365">
        <v>91</v>
      </c>
      <c r="B253" s="366" t="s">
        <v>242</v>
      </c>
    </row>
    <row r="254" spans="1:2" hidden="1">
      <c r="A254" s="365">
        <v>92</v>
      </c>
      <c r="B254" s="366" t="s">
        <v>243</v>
      </c>
    </row>
    <row r="255" spans="1:2" hidden="1">
      <c r="A255" s="365">
        <v>93</v>
      </c>
      <c r="B255" s="366" t="s">
        <v>244</v>
      </c>
    </row>
    <row r="256" spans="1:2" hidden="1">
      <c r="A256" s="365">
        <v>94</v>
      </c>
      <c r="B256" s="366" t="s">
        <v>245</v>
      </c>
    </row>
    <row r="257" spans="1:2" hidden="1">
      <c r="A257" s="365">
        <v>95</v>
      </c>
      <c r="B257" s="366" t="s">
        <v>246</v>
      </c>
    </row>
    <row r="258" spans="1:2" hidden="1">
      <c r="A258" s="365">
        <v>96</v>
      </c>
      <c r="B258" s="366" t="s">
        <v>247</v>
      </c>
    </row>
    <row r="259" spans="1:2" hidden="1">
      <c r="A259" s="365">
        <v>97</v>
      </c>
      <c r="B259" s="366" t="s">
        <v>248</v>
      </c>
    </row>
    <row r="260" spans="1:2" hidden="1">
      <c r="A260" s="365">
        <v>98</v>
      </c>
      <c r="B260" s="366" t="s">
        <v>249</v>
      </c>
    </row>
    <row r="261" spans="1:2" hidden="1">
      <c r="A261" s="365">
        <v>99</v>
      </c>
      <c r="B261" s="366" t="s">
        <v>250</v>
      </c>
    </row>
    <row r="262" spans="1:2" hidden="1"/>
    <row r="263" spans="1:2" hidden="1"/>
    <row r="264" spans="1:2" hidden="1"/>
    <row r="265" spans="1:2" hidden="1"/>
    <row r="266" spans="1:2" hidden="1"/>
    <row r="267" spans="1:2" hidden="1"/>
    <row r="268" spans="1:2" hidden="1"/>
    <row r="269" spans="1:2" hidden="1"/>
    <row r="270" spans="1:2" hidden="1"/>
    <row r="271" spans="1:2" hidden="1"/>
    <row r="272" spans="1:2" hidden="1"/>
    <row r="273" hidden="1"/>
    <row r="274" hidden="1"/>
    <row r="275" hidden="1"/>
    <row r="276" hidden="1"/>
    <row r="277" hidden="1"/>
    <row r="278" hidden="1"/>
  </sheetData>
  <sheetProtection password="CB95" sheet="1" objects="1" scenarios="1" formatCells="0" formatColumns="0" formatRows="0"/>
  <mergeCells count="107">
    <mergeCell ref="A129:G129"/>
    <mergeCell ref="A133:G133"/>
    <mergeCell ref="A137:G137"/>
    <mergeCell ref="A141:G141"/>
    <mergeCell ref="A145:G145"/>
    <mergeCell ref="B100:C100"/>
    <mergeCell ref="B101:C101"/>
    <mergeCell ref="X58:AF58"/>
    <mergeCell ref="X59:AF59"/>
    <mergeCell ref="B93:C93"/>
    <mergeCell ref="A117:G117"/>
    <mergeCell ref="A121:G121"/>
    <mergeCell ref="A125:G125"/>
    <mergeCell ref="Y47:AC47"/>
    <mergeCell ref="AE47:AF47"/>
    <mergeCell ref="C48:N48"/>
    <mergeCell ref="AD49:AF49"/>
    <mergeCell ref="Q50:AF50"/>
    <mergeCell ref="R52:T52"/>
    <mergeCell ref="Y52:AF52"/>
    <mergeCell ref="Q43:U43"/>
    <mergeCell ref="AE43:AF43"/>
    <mergeCell ref="K44:M44"/>
    <mergeCell ref="Q44:X46"/>
    <mergeCell ref="AE44:AF44"/>
    <mergeCell ref="Y46:AC46"/>
    <mergeCell ref="AE46:AF46"/>
    <mergeCell ref="Q41:S41"/>
    <mergeCell ref="U41:X41"/>
    <mergeCell ref="AE41:AF41"/>
    <mergeCell ref="Q42:S42"/>
    <mergeCell ref="U42:X42"/>
    <mergeCell ref="AE42:AF42"/>
    <mergeCell ref="Q38:S38"/>
    <mergeCell ref="U38:X38"/>
    <mergeCell ref="AE38:AF38"/>
    <mergeCell ref="AE39:AF39"/>
    <mergeCell ref="Q40:S40"/>
    <mergeCell ref="U40:X40"/>
    <mergeCell ref="AE40:AF40"/>
    <mergeCell ref="Q36:S36"/>
    <mergeCell ref="U36:X36"/>
    <mergeCell ref="AE36:AF36"/>
    <mergeCell ref="Q37:S37"/>
    <mergeCell ref="U37:X37"/>
    <mergeCell ref="AE37:AF37"/>
    <mergeCell ref="Q34:S34"/>
    <mergeCell ref="U34:X34"/>
    <mergeCell ref="AE34:AF34"/>
    <mergeCell ref="Q35:S35"/>
    <mergeCell ref="U35:X35"/>
    <mergeCell ref="AE35:AF35"/>
    <mergeCell ref="Q32:S32"/>
    <mergeCell ref="U32:X32"/>
    <mergeCell ref="AE32:AF32"/>
    <mergeCell ref="Q33:S33"/>
    <mergeCell ref="U33:X33"/>
    <mergeCell ref="AE33:AF33"/>
    <mergeCell ref="J27:L28"/>
    <mergeCell ref="V27:X27"/>
    <mergeCell ref="AE27:AF27"/>
    <mergeCell ref="U28:W28"/>
    <mergeCell ref="AE28:AF28"/>
    <mergeCell ref="Q29:S30"/>
    <mergeCell ref="AE29:AF29"/>
    <mergeCell ref="C30:N30"/>
    <mergeCell ref="AE30:AF30"/>
    <mergeCell ref="E18:F18"/>
    <mergeCell ref="Q18:R18"/>
    <mergeCell ref="S18:Y18"/>
    <mergeCell ref="AE20:AF20"/>
    <mergeCell ref="W21:X21"/>
    <mergeCell ref="AE21:AF21"/>
    <mergeCell ref="V25:X25"/>
    <mergeCell ref="AE25:AF25"/>
    <mergeCell ref="D26:F26"/>
    <mergeCell ref="K26:M26"/>
    <mergeCell ref="V26:X26"/>
    <mergeCell ref="Y26:Y27"/>
    <mergeCell ref="Z26:AC27"/>
    <mergeCell ref="AD26:AD27"/>
    <mergeCell ref="AE26:AF26"/>
    <mergeCell ref="D27:F28"/>
    <mergeCell ref="K13:M13"/>
    <mergeCell ref="S13:Y13"/>
    <mergeCell ref="AC13:AF13"/>
    <mergeCell ref="K14:N15"/>
    <mergeCell ref="S15:X15"/>
    <mergeCell ref="AC15:AF15"/>
    <mergeCell ref="O3:O58"/>
    <mergeCell ref="Q3:AF3"/>
    <mergeCell ref="G4:I4"/>
    <mergeCell ref="Q4:AF4"/>
    <mergeCell ref="Q5:AF5"/>
    <mergeCell ref="G7:H7"/>
    <mergeCell ref="Q7:T7"/>
    <mergeCell ref="AD9:AF9"/>
    <mergeCell ref="S11:X11"/>
    <mergeCell ref="AC11:AE11"/>
    <mergeCell ref="V22:X22"/>
    <mergeCell ref="AE22:AF22"/>
    <mergeCell ref="V23:X23"/>
    <mergeCell ref="AE23:AF23"/>
    <mergeCell ref="V24:X24"/>
    <mergeCell ref="AE24:AF24"/>
    <mergeCell ref="H17:N19"/>
    <mergeCell ref="AE31:AF31"/>
  </mergeCells>
  <printOptions horizontalCentered="1"/>
  <pageMargins left="0.35433070866141703" right="0.35433070866141703" top="0.35433070866141703" bottom="0.35433070866141703" header="0.511811023622047" footer="0.511811023622047"/>
  <pageSetup paperSize="9" scale="93" firstPageNumber="0" orientation="portrait" horizontalDpi="200" verticalDpi="200" r:id="rId1"/>
  <headerFooter alignWithMargins="0"/>
  <colBreaks count="1" manualBreakCount="1">
    <brk id="14" min="1" max="65" man="1"/>
  </colBreaks>
  <drawing r:id="rId2"/>
  <legacyDrawing r:id="rId3"/>
</worksheet>
</file>

<file path=xl/worksheets/sheet8.xml><?xml version="1.0" encoding="utf-8"?>
<worksheet xmlns="http://schemas.openxmlformats.org/spreadsheetml/2006/main" xmlns:r="http://schemas.openxmlformats.org/officeDocument/2006/relationships">
  <sheetPr codeName="Sheet8"/>
  <dimension ref="A1:AB23"/>
  <sheetViews>
    <sheetView showGridLines="0" showRowColHeaders="0" workbookViewId="0">
      <pane ySplit="3" topLeftCell="A4" activePane="bottomLeft" state="frozen"/>
      <selection activeCell="D98" sqref="D98"/>
      <selection pane="bottomLeft" activeCell="L19" sqref="L19"/>
    </sheetView>
  </sheetViews>
  <sheetFormatPr defaultRowHeight="24.95" customHeight="1"/>
  <cols>
    <col min="1" max="1" width="3.7109375" style="88" customWidth="1"/>
    <col min="2" max="2" width="24.140625" style="83" customWidth="1"/>
    <col min="3" max="3" width="8.28515625" style="84" customWidth="1"/>
    <col min="4" max="4" width="8.5703125" style="74" customWidth="1"/>
    <col min="5" max="5" width="5.85546875" style="74" customWidth="1"/>
    <col min="6" max="6" width="5.5703125" style="74" customWidth="1"/>
    <col min="7" max="7" width="3.5703125" style="74" customWidth="1"/>
    <col min="8" max="8" width="5.28515625" style="74" customWidth="1"/>
    <col min="9" max="9" width="6" style="74" customWidth="1"/>
    <col min="10" max="10" width="8.85546875" style="74" customWidth="1"/>
    <col min="11" max="11" width="10" style="85" customWidth="1"/>
    <col min="12" max="12" width="6.5703125" style="86" customWidth="1"/>
    <col min="13" max="16" width="3.7109375" style="86" customWidth="1"/>
    <col min="17" max="17" width="7.7109375" style="87" customWidth="1"/>
    <col min="18" max="22" width="3.7109375" style="86" customWidth="1"/>
    <col min="23" max="23" width="7.7109375" style="86" customWidth="1"/>
    <col min="24" max="24" width="8.28515625" style="86" customWidth="1"/>
    <col min="25" max="25" width="8.28515625" style="74" customWidth="1"/>
    <col min="26" max="26" width="6.42578125" style="74" customWidth="1"/>
    <col min="27" max="27" width="10.7109375" style="74" customWidth="1"/>
    <col min="28" max="28" width="6" style="74" customWidth="1"/>
    <col min="29" max="256" width="9.140625" style="81"/>
    <col min="257" max="257" width="3.7109375" style="81" customWidth="1"/>
    <col min="258" max="258" width="24.140625" style="81" customWidth="1"/>
    <col min="259" max="259" width="6.7109375" style="81" customWidth="1"/>
    <col min="260" max="260" width="8.5703125" style="81" customWidth="1"/>
    <col min="261" max="261" width="5.85546875" style="81" customWidth="1"/>
    <col min="262" max="262" width="5.5703125" style="81" customWidth="1"/>
    <col min="263" max="263" width="9.7109375" style="81" customWidth="1"/>
    <col min="264" max="264" width="8.85546875" style="81" customWidth="1"/>
    <col min="265" max="266" width="6" style="81" customWidth="1"/>
    <col min="267" max="267" width="10" style="81" customWidth="1"/>
    <col min="268" max="268" width="6.5703125" style="81" customWidth="1"/>
    <col min="269" max="272" width="3.7109375" style="81" customWidth="1"/>
    <col min="273" max="273" width="7.7109375" style="81" customWidth="1"/>
    <col min="274" max="278" width="3.7109375" style="81" customWidth="1"/>
    <col min="279" max="279" width="7.7109375" style="81" customWidth="1"/>
    <col min="280" max="281" width="8.28515625" style="81" customWidth="1"/>
    <col min="282" max="282" width="6.42578125" style="81" customWidth="1"/>
    <col min="283" max="283" width="10.7109375" style="81" customWidth="1"/>
    <col min="284" max="284" width="6" style="81" customWidth="1"/>
    <col min="285" max="512" width="9.140625" style="81"/>
    <col min="513" max="513" width="3.7109375" style="81" customWidth="1"/>
    <col min="514" max="514" width="24.140625" style="81" customWidth="1"/>
    <col min="515" max="515" width="6.7109375" style="81" customWidth="1"/>
    <col min="516" max="516" width="8.5703125" style="81" customWidth="1"/>
    <col min="517" max="517" width="5.85546875" style="81" customWidth="1"/>
    <col min="518" max="518" width="5.5703125" style="81" customWidth="1"/>
    <col min="519" max="519" width="9.7109375" style="81" customWidth="1"/>
    <col min="520" max="520" width="8.85546875" style="81" customWidth="1"/>
    <col min="521" max="522" width="6" style="81" customWidth="1"/>
    <col min="523" max="523" width="10" style="81" customWidth="1"/>
    <col min="524" max="524" width="6.5703125" style="81" customWidth="1"/>
    <col min="525" max="528" width="3.7109375" style="81" customWidth="1"/>
    <col min="529" max="529" width="7.7109375" style="81" customWidth="1"/>
    <col min="530" max="534" width="3.7109375" style="81" customWidth="1"/>
    <col min="535" max="535" width="7.7109375" style="81" customWidth="1"/>
    <col min="536" max="537" width="8.28515625" style="81" customWidth="1"/>
    <col min="538" max="538" width="6.42578125" style="81" customWidth="1"/>
    <col min="539" max="539" width="10.7109375" style="81" customWidth="1"/>
    <col min="540" max="540" width="6" style="81" customWidth="1"/>
    <col min="541" max="768" width="9.140625" style="81"/>
    <col min="769" max="769" width="3.7109375" style="81" customWidth="1"/>
    <col min="770" max="770" width="24.140625" style="81" customWidth="1"/>
    <col min="771" max="771" width="6.7109375" style="81" customWidth="1"/>
    <col min="772" max="772" width="8.5703125" style="81" customWidth="1"/>
    <col min="773" max="773" width="5.85546875" style="81" customWidth="1"/>
    <col min="774" max="774" width="5.5703125" style="81" customWidth="1"/>
    <col min="775" max="775" width="9.7109375" style="81" customWidth="1"/>
    <col min="776" max="776" width="8.85546875" style="81" customWidth="1"/>
    <col min="777" max="778" width="6" style="81" customWidth="1"/>
    <col min="779" max="779" width="10" style="81" customWidth="1"/>
    <col min="780" max="780" width="6.5703125" style="81" customWidth="1"/>
    <col min="781" max="784" width="3.7109375" style="81" customWidth="1"/>
    <col min="785" max="785" width="7.7109375" style="81" customWidth="1"/>
    <col min="786" max="790" width="3.7109375" style="81" customWidth="1"/>
    <col min="791" max="791" width="7.7109375" style="81" customWidth="1"/>
    <col min="792" max="793" width="8.28515625" style="81" customWidth="1"/>
    <col min="794" max="794" width="6.42578125" style="81" customWidth="1"/>
    <col min="795" max="795" width="10.7109375" style="81" customWidth="1"/>
    <col min="796" max="796" width="6" style="81" customWidth="1"/>
    <col min="797" max="1024" width="9.140625" style="81"/>
    <col min="1025" max="1025" width="3.7109375" style="81" customWidth="1"/>
    <col min="1026" max="1026" width="24.140625" style="81" customWidth="1"/>
    <col min="1027" max="1027" width="6.7109375" style="81" customWidth="1"/>
    <col min="1028" max="1028" width="8.5703125" style="81" customWidth="1"/>
    <col min="1029" max="1029" width="5.85546875" style="81" customWidth="1"/>
    <col min="1030" max="1030" width="5.5703125" style="81" customWidth="1"/>
    <col min="1031" max="1031" width="9.7109375" style="81" customWidth="1"/>
    <col min="1032" max="1032" width="8.85546875" style="81" customWidth="1"/>
    <col min="1033" max="1034" width="6" style="81" customWidth="1"/>
    <col min="1035" max="1035" width="10" style="81" customWidth="1"/>
    <col min="1036" max="1036" width="6.5703125" style="81" customWidth="1"/>
    <col min="1037" max="1040" width="3.7109375" style="81" customWidth="1"/>
    <col min="1041" max="1041" width="7.7109375" style="81" customWidth="1"/>
    <col min="1042" max="1046" width="3.7109375" style="81" customWidth="1"/>
    <col min="1047" max="1047" width="7.7109375" style="81" customWidth="1"/>
    <col min="1048" max="1049" width="8.28515625" style="81" customWidth="1"/>
    <col min="1050" max="1050" width="6.42578125" style="81" customWidth="1"/>
    <col min="1051" max="1051" width="10.7109375" style="81" customWidth="1"/>
    <col min="1052" max="1052" width="6" style="81" customWidth="1"/>
    <col min="1053" max="1280" width="9.140625" style="81"/>
    <col min="1281" max="1281" width="3.7109375" style="81" customWidth="1"/>
    <col min="1282" max="1282" width="24.140625" style="81" customWidth="1"/>
    <col min="1283" max="1283" width="6.7109375" style="81" customWidth="1"/>
    <col min="1284" max="1284" width="8.5703125" style="81" customWidth="1"/>
    <col min="1285" max="1285" width="5.85546875" style="81" customWidth="1"/>
    <col min="1286" max="1286" width="5.5703125" style="81" customWidth="1"/>
    <col min="1287" max="1287" width="9.7109375" style="81" customWidth="1"/>
    <col min="1288" max="1288" width="8.85546875" style="81" customWidth="1"/>
    <col min="1289" max="1290" width="6" style="81" customWidth="1"/>
    <col min="1291" max="1291" width="10" style="81" customWidth="1"/>
    <col min="1292" max="1292" width="6.5703125" style="81" customWidth="1"/>
    <col min="1293" max="1296" width="3.7109375" style="81" customWidth="1"/>
    <col min="1297" max="1297" width="7.7109375" style="81" customWidth="1"/>
    <col min="1298" max="1302" width="3.7109375" style="81" customWidth="1"/>
    <col min="1303" max="1303" width="7.7109375" style="81" customWidth="1"/>
    <col min="1304" max="1305" width="8.28515625" style="81" customWidth="1"/>
    <col min="1306" max="1306" width="6.42578125" style="81" customWidth="1"/>
    <col min="1307" max="1307" width="10.7109375" style="81" customWidth="1"/>
    <col min="1308" max="1308" width="6" style="81" customWidth="1"/>
    <col min="1309" max="1536" width="9.140625" style="81"/>
    <col min="1537" max="1537" width="3.7109375" style="81" customWidth="1"/>
    <col min="1538" max="1538" width="24.140625" style="81" customWidth="1"/>
    <col min="1539" max="1539" width="6.7109375" style="81" customWidth="1"/>
    <col min="1540" max="1540" width="8.5703125" style="81" customWidth="1"/>
    <col min="1541" max="1541" width="5.85546875" style="81" customWidth="1"/>
    <col min="1542" max="1542" width="5.5703125" style="81" customWidth="1"/>
    <col min="1543" max="1543" width="9.7109375" style="81" customWidth="1"/>
    <col min="1544" max="1544" width="8.85546875" style="81" customWidth="1"/>
    <col min="1545" max="1546" width="6" style="81" customWidth="1"/>
    <col min="1547" max="1547" width="10" style="81" customWidth="1"/>
    <col min="1548" max="1548" width="6.5703125" style="81" customWidth="1"/>
    <col min="1549" max="1552" width="3.7109375" style="81" customWidth="1"/>
    <col min="1553" max="1553" width="7.7109375" style="81" customWidth="1"/>
    <col min="1554" max="1558" width="3.7109375" style="81" customWidth="1"/>
    <col min="1559" max="1559" width="7.7109375" style="81" customWidth="1"/>
    <col min="1560" max="1561" width="8.28515625" style="81" customWidth="1"/>
    <col min="1562" max="1562" width="6.42578125" style="81" customWidth="1"/>
    <col min="1563" max="1563" width="10.7109375" style="81" customWidth="1"/>
    <col min="1564" max="1564" width="6" style="81" customWidth="1"/>
    <col min="1565" max="1792" width="9.140625" style="81"/>
    <col min="1793" max="1793" width="3.7109375" style="81" customWidth="1"/>
    <col min="1794" max="1794" width="24.140625" style="81" customWidth="1"/>
    <col min="1795" max="1795" width="6.7109375" style="81" customWidth="1"/>
    <col min="1796" max="1796" width="8.5703125" style="81" customWidth="1"/>
    <col min="1797" max="1797" width="5.85546875" style="81" customWidth="1"/>
    <col min="1798" max="1798" width="5.5703125" style="81" customWidth="1"/>
    <col min="1799" max="1799" width="9.7109375" style="81" customWidth="1"/>
    <col min="1800" max="1800" width="8.85546875" style="81" customWidth="1"/>
    <col min="1801" max="1802" width="6" style="81" customWidth="1"/>
    <col min="1803" max="1803" width="10" style="81" customWidth="1"/>
    <col min="1804" max="1804" width="6.5703125" style="81" customWidth="1"/>
    <col min="1805" max="1808" width="3.7109375" style="81" customWidth="1"/>
    <col min="1809" max="1809" width="7.7109375" style="81" customWidth="1"/>
    <col min="1810" max="1814" width="3.7109375" style="81" customWidth="1"/>
    <col min="1815" max="1815" width="7.7109375" style="81" customWidth="1"/>
    <col min="1816" max="1817" width="8.28515625" style="81" customWidth="1"/>
    <col min="1818" max="1818" width="6.42578125" style="81" customWidth="1"/>
    <col min="1819" max="1819" width="10.7109375" style="81" customWidth="1"/>
    <col min="1820" max="1820" width="6" style="81" customWidth="1"/>
    <col min="1821" max="2048" width="9.140625" style="81"/>
    <col min="2049" max="2049" width="3.7109375" style="81" customWidth="1"/>
    <col min="2050" max="2050" width="24.140625" style="81" customWidth="1"/>
    <col min="2051" max="2051" width="6.7109375" style="81" customWidth="1"/>
    <col min="2052" max="2052" width="8.5703125" style="81" customWidth="1"/>
    <col min="2053" max="2053" width="5.85546875" style="81" customWidth="1"/>
    <col min="2054" max="2054" width="5.5703125" style="81" customWidth="1"/>
    <col min="2055" max="2055" width="9.7109375" style="81" customWidth="1"/>
    <col min="2056" max="2056" width="8.85546875" style="81" customWidth="1"/>
    <col min="2057" max="2058" width="6" style="81" customWidth="1"/>
    <col min="2059" max="2059" width="10" style="81" customWidth="1"/>
    <col min="2060" max="2060" width="6.5703125" style="81" customWidth="1"/>
    <col min="2061" max="2064" width="3.7109375" style="81" customWidth="1"/>
    <col min="2065" max="2065" width="7.7109375" style="81" customWidth="1"/>
    <col min="2066" max="2070" width="3.7109375" style="81" customWidth="1"/>
    <col min="2071" max="2071" width="7.7109375" style="81" customWidth="1"/>
    <col min="2072" max="2073" width="8.28515625" style="81" customWidth="1"/>
    <col min="2074" max="2074" width="6.42578125" style="81" customWidth="1"/>
    <col min="2075" max="2075" width="10.7109375" style="81" customWidth="1"/>
    <col min="2076" max="2076" width="6" style="81" customWidth="1"/>
    <col min="2077" max="2304" width="9.140625" style="81"/>
    <col min="2305" max="2305" width="3.7109375" style="81" customWidth="1"/>
    <col min="2306" max="2306" width="24.140625" style="81" customWidth="1"/>
    <col min="2307" max="2307" width="6.7109375" style="81" customWidth="1"/>
    <col min="2308" max="2308" width="8.5703125" style="81" customWidth="1"/>
    <col min="2309" max="2309" width="5.85546875" style="81" customWidth="1"/>
    <col min="2310" max="2310" width="5.5703125" style="81" customWidth="1"/>
    <col min="2311" max="2311" width="9.7109375" style="81" customWidth="1"/>
    <col min="2312" max="2312" width="8.85546875" style="81" customWidth="1"/>
    <col min="2313" max="2314" width="6" style="81" customWidth="1"/>
    <col min="2315" max="2315" width="10" style="81" customWidth="1"/>
    <col min="2316" max="2316" width="6.5703125" style="81" customWidth="1"/>
    <col min="2317" max="2320" width="3.7109375" style="81" customWidth="1"/>
    <col min="2321" max="2321" width="7.7109375" style="81" customWidth="1"/>
    <col min="2322" max="2326" width="3.7109375" style="81" customWidth="1"/>
    <col min="2327" max="2327" width="7.7109375" style="81" customWidth="1"/>
    <col min="2328" max="2329" width="8.28515625" style="81" customWidth="1"/>
    <col min="2330" max="2330" width="6.42578125" style="81" customWidth="1"/>
    <col min="2331" max="2331" width="10.7109375" style="81" customWidth="1"/>
    <col min="2332" max="2332" width="6" style="81" customWidth="1"/>
    <col min="2333" max="2560" width="9.140625" style="81"/>
    <col min="2561" max="2561" width="3.7109375" style="81" customWidth="1"/>
    <col min="2562" max="2562" width="24.140625" style="81" customWidth="1"/>
    <col min="2563" max="2563" width="6.7109375" style="81" customWidth="1"/>
    <col min="2564" max="2564" width="8.5703125" style="81" customWidth="1"/>
    <col min="2565" max="2565" width="5.85546875" style="81" customWidth="1"/>
    <col min="2566" max="2566" width="5.5703125" style="81" customWidth="1"/>
    <col min="2567" max="2567" width="9.7109375" style="81" customWidth="1"/>
    <col min="2568" max="2568" width="8.85546875" style="81" customWidth="1"/>
    <col min="2569" max="2570" width="6" style="81" customWidth="1"/>
    <col min="2571" max="2571" width="10" style="81" customWidth="1"/>
    <col min="2572" max="2572" width="6.5703125" style="81" customWidth="1"/>
    <col min="2573" max="2576" width="3.7109375" style="81" customWidth="1"/>
    <col min="2577" max="2577" width="7.7109375" style="81" customWidth="1"/>
    <col min="2578" max="2582" width="3.7109375" style="81" customWidth="1"/>
    <col min="2583" max="2583" width="7.7109375" style="81" customWidth="1"/>
    <col min="2584" max="2585" width="8.28515625" style="81" customWidth="1"/>
    <col min="2586" max="2586" width="6.42578125" style="81" customWidth="1"/>
    <col min="2587" max="2587" width="10.7109375" style="81" customWidth="1"/>
    <col min="2588" max="2588" width="6" style="81" customWidth="1"/>
    <col min="2589" max="2816" width="9.140625" style="81"/>
    <col min="2817" max="2817" width="3.7109375" style="81" customWidth="1"/>
    <col min="2818" max="2818" width="24.140625" style="81" customWidth="1"/>
    <col min="2819" max="2819" width="6.7109375" style="81" customWidth="1"/>
    <col min="2820" max="2820" width="8.5703125" style="81" customWidth="1"/>
    <col min="2821" max="2821" width="5.85546875" style="81" customWidth="1"/>
    <col min="2822" max="2822" width="5.5703125" style="81" customWidth="1"/>
    <col min="2823" max="2823" width="9.7109375" style="81" customWidth="1"/>
    <col min="2824" max="2824" width="8.85546875" style="81" customWidth="1"/>
    <col min="2825" max="2826" width="6" style="81" customWidth="1"/>
    <col min="2827" max="2827" width="10" style="81" customWidth="1"/>
    <col min="2828" max="2828" width="6.5703125" style="81" customWidth="1"/>
    <col min="2829" max="2832" width="3.7109375" style="81" customWidth="1"/>
    <col min="2833" max="2833" width="7.7109375" style="81" customWidth="1"/>
    <col min="2834" max="2838" width="3.7109375" style="81" customWidth="1"/>
    <col min="2839" max="2839" width="7.7109375" style="81" customWidth="1"/>
    <col min="2840" max="2841" width="8.28515625" style="81" customWidth="1"/>
    <col min="2842" max="2842" width="6.42578125" style="81" customWidth="1"/>
    <col min="2843" max="2843" width="10.7109375" style="81" customWidth="1"/>
    <col min="2844" max="2844" width="6" style="81" customWidth="1"/>
    <col min="2845" max="3072" width="9.140625" style="81"/>
    <col min="3073" max="3073" width="3.7109375" style="81" customWidth="1"/>
    <col min="3074" max="3074" width="24.140625" style="81" customWidth="1"/>
    <col min="3075" max="3075" width="6.7109375" style="81" customWidth="1"/>
    <col min="3076" max="3076" width="8.5703125" style="81" customWidth="1"/>
    <col min="3077" max="3077" width="5.85546875" style="81" customWidth="1"/>
    <col min="3078" max="3078" width="5.5703125" style="81" customWidth="1"/>
    <col min="3079" max="3079" width="9.7109375" style="81" customWidth="1"/>
    <col min="3080" max="3080" width="8.85546875" style="81" customWidth="1"/>
    <col min="3081" max="3082" width="6" style="81" customWidth="1"/>
    <col min="3083" max="3083" width="10" style="81" customWidth="1"/>
    <col min="3084" max="3084" width="6.5703125" style="81" customWidth="1"/>
    <col min="3085" max="3088" width="3.7109375" style="81" customWidth="1"/>
    <col min="3089" max="3089" width="7.7109375" style="81" customWidth="1"/>
    <col min="3090" max="3094" width="3.7109375" style="81" customWidth="1"/>
    <col min="3095" max="3095" width="7.7109375" style="81" customWidth="1"/>
    <col min="3096" max="3097" width="8.28515625" style="81" customWidth="1"/>
    <col min="3098" max="3098" width="6.42578125" style="81" customWidth="1"/>
    <col min="3099" max="3099" width="10.7109375" style="81" customWidth="1"/>
    <col min="3100" max="3100" width="6" style="81" customWidth="1"/>
    <col min="3101" max="3328" width="9.140625" style="81"/>
    <col min="3329" max="3329" width="3.7109375" style="81" customWidth="1"/>
    <col min="3330" max="3330" width="24.140625" style="81" customWidth="1"/>
    <col min="3331" max="3331" width="6.7109375" style="81" customWidth="1"/>
    <col min="3332" max="3332" width="8.5703125" style="81" customWidth="1"/>
    <col min="3333" max="3333" width="5.85546875" style="81" customWidth="1"/>
    <col min="3334" max="3334" width="5.5703125" style="81" customWidth="1"/>
    <col min="3335" max="3335" width="9.7109375" style="81" customWidth="1"/>
    <col min="3336" max="3336" width="8.85546875" style="81" customWidth="1"/>
    <col min="3337" max="3338" width="6" style="81" customWidth="1"/>
    <col min="3339" max="3339" width="10" style="81" customWidth="1"/>
    <col min="3340" max="3340" width="6.5703125" style="81" customWidth="1"/>
    <col min="3341" max="3344" width="3.7109375" style="81" customWidth="1"/>
    <col min="3345" max="3345" width="7.7109375" style="81" customWidth="1"/>
    <col min="3346" max="3350" width="3.7109375" style="81" customWidth="1"/>
    <col min="3351" max="3351" width="7.7109375" style="81" customWidth="1"/>
    <col min="3352" max="3353" width="8.28515625" style="81" customWidth="1"/>
    <col min="3354" max="3354" width="6.42578125" style="81" customWidth="1"/>
    <col min="3355" max="3355" width="10.7109375" style="81" customWidth="1"/>
    <col min="3356" max="3356" width="6" style="81" customWidth="1"/>
    <col min="3357" max="3584" width="9.140625" style="81"/>
    <col min="3585" max="3585" width="3.7109375" style="81" customWidth="1"/>
    <col min="3586" max="3586" width="24.140625" style="81" customWidth="1"/>
    <col min="3587" max="3587" width="6.7109375" style="81" customWidth="1"/>
    <col min="3588" max="3588" width="8.5703125" style="81" customWidth="1"/>
    <col min="3589" max="3589" width="5.85546875" style="81" customWidth="1"/>
    <col min="3590" max="3590" width="5.5703125" style="81" customWidth="1"/>
    <col min="3591" max="3591" width="9.7109375" style="81" customWidth="1"/>
    <col min="3592" max="3592" width="8.85546875" style="81" customWidth="1"/>
    <col min="3593" max="3594" width="6" style="81" customWidth="1"/>
    <col min="3595" max="3595" width="10" style="81" customWidth="1"/>
    <col min="3596" max="3596" width="6.5703125" style="81" customWidth="1"/>
    <col min="3597" max="3600" width="3.7109375" style="81" customWidth="1"/>
    <col min="3601" max="3601" width="7.7109375" style="81" customWidth="1"/>
    <col min="3602" max="3606" width="3.7109375" style="81" customWidth="1"/>
    <col min="3607" max="3607" width="7.7109375" style="81" customWidth="1"/>
    <col min="3608" max="3609" width="8.28515625" style="81" customWidth="1"/>
    <col min="3610" max="3610" width="6.42578125" style="81" customWidth="1"/>
    <col min="3611" max="3611" width="10.7109375" style="81" customWidth="1"/>
    <col min="3612" max="3612" width="6" style="81" customWidth="1"/>
    <col min="3613" max="3840" width="9.140625" style="81"/>
    <col min="3841" max="3841" width="3.7109375" style="81" customWidth="1"/>
    <col min="3842" max="3842" width="24.140625" style="81" customWidth="1"/>
    <col min="3843" max="3843" width="6.7109375" style="81" customWidth="1"/>
    <col min="3844" max="3844" width="8.5703125" style="81" customWidth="1"/>
    <col min="3845" max="3845" width="5.85546875" style="81" customWidth="1"/>
    <col min="3846" max="3846" width="5.5703125" style="81" customWidth="1"/>
    <col min="3847" max="3847" width="9.7109375" style="81" customWidth="1"/>
    <col min="3848" max="3848" width="8.85546875" style="81" customWidth="1"/>
    <col min="3849" max="3850" width="6" style="81" customWidth="1"/>
    <col min="3851" max="3851" width="10" style="81" customWidth="1"/>
    <col min="3852" max="3852" width="6.5703125" style="81" customWidth="1"/>
    <col min="3853" max="3856" width="3.7109375" style="81" customWidth="1"/>
    <col min="3857" max="3857" width="7.7109375" style="81" customWidth="1"/>
    <col min="3858" max="3862" width="3.7109375" style="81" customWidth="1"/>
    <col min="3863" max="3863" width="7.7109375" style="81" customWidth="1"/>
    <col min="3864" max="3865" width="8.28515625" style="81" customWidth="1"/>
    <col min="3866" max="3866" width="6.42578125" style="81" customWidth="1"/>
    <col min="3867" max="3867" width="10.7109375" style="81" customWidth="1"/>
    <col min="3868" max="3868" width="6" style="81" customWidth="1"/>
    <col min="3869" max="4096" width="9.140625" style="81"/>
    <col min="4097" max="4097" width="3.7109375" style="81" customWidth="1"/>
    <col min="4098" max="4098" width="24.140625" style="81" customWidth="1"/>
    <col min="4099" max="4099" width="6.7109375" style="81" customWidth="1"/>
    <col min="4100" max="4100" width="8.5703125" style="81" customWidth="1"/>
    <col min="4101" max="4101" width="5.85546875" style="81" customWidth="1"/>
    <col min="4102" max="4102" width="5.5703125" style="81" customWidth="1"/>
    <col min="4103" max="4103" width="9.7109375" style="81" customWidth="1"/>
    <col min="4104" max="4104" width="8.85546875" style="81" customWidth="1"/>
    <col min="4105" max="4106" width="6" style="81" customWidth="1"/>
    <col min="4107" max="4107" width="10" style="81" customWidth="1"/>
    <col min="4108" max="4108" width="6.5703125" style="81" customWidth="1"/>
    <col min="4109" max="4112" width="3.7109375" style="81" customWidth="1"/>
    <col min="4113" max="4113" width="7.7109375" style="81" customWidth="1"/>
    <col min="4114" max="4118" width="3.7109375" style="81" customWidth="1"/>
    <col min="4119" max="4119" width="7.7109375" style="81" customWidth="1"/>
    <col min="4120" max="4121" width="8.28515625" style="81" customWidth="1"/>
    <col min="4122" max="4122" width="6.42578125" style="81" customWidth="1"/>
    <col min="4123" max="4123" width="10.7109375" style="81" customWidth="1"/>
    <col min="4124" max="4124" width="6" style="81" customWidth="1"/>
    <col min="4125" max="4352" width="9.140625" style="81"/>
    <col min="4353" max="4353" width="3.7109375" style="81" customWidth="1"/>
    <col min="4354" max="4354" width="24.140625" style="81" customWidth="1"/>
    <col min="4355" max="4355" width="6.7109375" style="81" customWidth="1"/>
    <col min="4356" max="4356" width="8.5703125" style="81" customWidth="1"/>
    <col min="4357" max="4357" width="5.85546875" style="81" customWidth="1"/>
    <col min="4358" max="4358" width="5.5703125" style="81" customWidth="1"/>
    <col min="4359" max="4359" width="9.7109375" style="81" customWidth="1"/>
    <col min="4360" max="4360" width="8.85546875" style="81" customWidth="1"/>
    <col min="4361" max="4362" width="6" style="81" customWidth="1"/>
    <col min="4363" max="4363" width="10" style="81" customWidth="1"/>
    <col min="4364" max="4364" width="6.5703125" style="81" customWidth="1"/>
    <col min="4365" max="4368" width="3.7109375" style="81" customWidth="1"/>
    <col min="4369" max="4369" width="7.7109375" style="81" customWidth="1"/>
    <col min="4370" max="4374" width="3.7109375" style="81" customWidth="1"/>
    <col min="4375" max="4375" width="7.7109375" style="81" customWidth="1"/>
    <col min="4376" max="4377" width="8.28515625" style="81" customWidth="1"/>
    <col min="4378" max="4378" width="6.42578125" style="81" customWidth="1"/>
    <col min="4379" max="4379" width="10.7109375" style="81" customWidth="1"/>
    <col min="4380" max="4380" width="6" style="81" customWidth="1"/>
    <col min="4381" max="4608" width="9.140625" style="81"/>
    <col min="4609" max="4609" width="3.7109375" style="81" customWidth="1"/>
    <col min="4610" max="4610" width="24.140625" style="81" customWidth="1"/>
    <col min="4611" max="4611" width="6.7109375" style="81" customWidth="1"/>
    <col min="4612" max="4612" width="8.5703125" style="81" customWidth="1"/>
    <col min="4613" max="4613" width="5.85546875" style="81" customWidth="1"/>
    <col min="4614" max="4614" width="5.5703125" style="81" customWidth="1"/>
    <col min="4615" max="4615" width="9.7109375" style="81" customWidth="1"/>
    <col min="4616" max="4616" width="8.85546875" style="81" customWidth="1"/>
    <col min="4617" max="4618" width="6" style="81" customWidth="1"/>
    <col min="4619" max="4619" width="10" style="81" customWidth="1"/>
    <col min="4620" max="4620" width="6.5703125" style="81" customWidth="1"/>
    <col min="4621" max="4624" width="3.7109375" style="81" customWidth="1"/>
    <col min="4625" max="4625" width="7.7109375" style="81" customWidth="1"/>
    <col min="4626" max="4630" width="3.7109375" style="81" customWidth="1"/>
    <col min="4631" max="4631" width="7.7109375" style="81" customWidth="1"/>
    <col min="4632" max="4633" width="8.28515625" style="81" customWidth="1"/>
    <col min="4634" max="4634" width="6.42578125" style="81" customWidth="1"/>
    <col min="4635" max="4635" width="10.7109375" style="81" customWidth="1"/>
    <col min="4636" max="4636" width="6" style="81" customWidth="1"/>
    <col min="4637" max="4864" width="9.140625" style="81"/>
    <col min="4865" max="4865" width="3.7109375" style="81" customWidth="1"/>
    <col min="4866" max="4866" width="24.140625" style="81" customWidth="1"/>
    <col min="4867" max="4867" width="6.7109375" style="81" customWidth="1"/>
    <col min="4868" max="4868" width="8.5703125" style="81" customWidth="1"/>
    <col min="4869" max="4869" width="5.85546875" style="81" customWidth="1"/>
    <col min="4870" max="4870" width="5.5703125" style="81" customWidth="1"/>
    <col min="4871" max="4871" width="9.7109375" style="81" customWidth="1"/>
    <col min="4872" max="4872" width="8.85546875" style="81" customWidth="1"/>
    <col min="4873" max="4874" width="6" style="81" customWidth="1"/>
    <col min="4875" max="4875" width="10" style="81" customWidth="1"/>
    <col min="4876" max="4876" width="6.5703125" style="81" customWidth="1"/>
    <col min="4877" max="4880" width="3.7109375" style="81" customWidth="1"/>
    <col min="4881" max="4881" width="7.7109375" style="81" customWidth="1"/>
    <col min="4882" max="4886" width="3.7109375" style="81" customWidth="1"/>
    <col min="4887" max="4887" width="7.7109375" style="81" customWidth="1"/>
    <col min="4888" max="4889" width="8.28515625" style="81" customWidth="1"/>
    <col min="4890" max="4890" width="6.42578125" style="81" customWidth="1"/>
    <col min="4891" max="4891" width="10.7109375" style="81" customWidth="1"/>
    <col min="4892" max="4892" width="6" style="81" customWidth="1"/>
    <col min="4893" max="5120" width="9.140625" style="81"/>
    <col min="5121" max="5121" width="3.7109375" style="81" customWidth="1"/>
    <col min="5122" max="5122" width="24.140625" style="81" customWidth="1"/>
    <col min="5123" max="5123" width="6.7109375" style="81" customWidth="1"/>
    <col min="5124" max="5124" width="8.5703125" style="81" customWidth="1"/>
    <col min="5125" max="5125" width="5.85546875" style="81" customWidth="1"/>
    <col min="5126" max="5126" width="5.5703125" style="81" customWidth="1"/>
    <col min="5127" max="5127" width="9.7109375" style="81" customWidth="1"/>
    <col min="5128" max="5128" width="8.85546875" style="81" customWidth="1"/>
    <col min="5129" max="5130" width="6" style="81" customWidth="1"/>
    <col min="5131" max="5131" width="10" style="81" customWidth="1"/>
    <col min="5132" max="5132" width="6.5703125" style="81" customWidth="1"/>
    <col min="5133" max="5136" width="3.7109375" style="81" customWidth="1"/>
    <col min="5137" max="5137" width="7.7109375" style="81" customWidth="1"/>
    <col min="5138" max="5142" width="3.7109375" style="81" customWidth="1"/>
    <col min="5143" max="5143" width="7.7109375" style="81" customWidth="1"/>
    <col min="5144" max="5145" width="8.28515625" style="81" customWidth="1"/>
    <col min="5146" max="5146" width="6.42578125" style="81" customWidth="1"/>
    <col min="5147" max="5147" width="10.7109375" style="81" customWidth="1"/>
    <col min="5148" max="5148" width="6" style="81" customWidth="1"/>
    <col min="5149" max="5376" width="9.140625" style="81"/>
    <col min="5377" max="5377" width="3.7109375" style="81" customWidth="1"/>
    <col min="5378" max="5378" width="24.140625" style="81" customWidth="1"/>
    <col min="5379" max="5379" width="6.7109375" style="81" customWidth="1"/>
    <col min="5380" max="5380" width="8.5703125" style="81" customWidth="1"/>
    <col min="5381" max="5381" width="5.85546875" style="81" customWidth="1"/>
    <col min="5382" max="5382" width="5.5703125" style="81" customWidth="1"/>
    <col min="5383" max="5383" width="9.7109375" style="81" customWidth="1"/>
    <col min="5384" max="5384" width="8.85546875" style="81" customWidth="1"/>
    <col min="5385" max="5386" width="6" style="81" customWidth="1"/>
    <col min="5387" max="5387" width="10" style="81" customWidth="1"/>
    <col min="5388" max="5388" width="6.5703125" style="81" customWidth="1"/>
    <col min="5389" max="5392" width="3.7109375" style="81" customWidth="1"/>
    <col min="5393" max="5393" width="7.7109375" style="81" customWidth="1"/>
    <col min="5394" max="5398" width="3.7109375" style="81" customWidth="1"/>
    <col min="5399" max="5399" width="7.7109375" style="81" customWidth="1"/>
    <col min="5400" max="5401" width="8.28515625" style="81" customWidth="1"/>
    <col min="5402" max="5402" width="6.42578125" style="81" customWidth="1"/>
    <col min="5403" max="5403" width="10.7109375" style="81" customWidth="1"/>
    <col min="5404" max="5404" width="6" style="81" customWidth="1"/>
    <col min="5405" max="5632" width="9.140625" style="81"/>
    <col min="5633" max="5633" width="3.7109375" style="81" customWidth="1"/>
    <col min="5634" max="5634" width="24.140625" style="81" customWidth="1"/>
    <col min="5635" max="5635" width="6.7109375" style="81" customWidth="1"/>
    <col min="5636" max="5636" width="8.5703125" style="81" customWidth="1"/>
    <col min="5637" max="5637" width="5.85546875" style="81" customWidth="1"/>
    <col min="5638" max="5638" width="5.5703125" style="81" customWidth="1"/>
    <col min="5639" max="5639" width="9.7109375" style="81" customWidth="1"/>
    <col min="5640" max="5640" width="8.85546875" style="81" customWidth="1"/>
    <col min="5641" max="5642" width="6" style="81" customWidth="1"/>
    <col min="5643" max="5643" width="10" style="81" customWidth="1"/>
    <col min="5644" max="5644" width="6.5703125" style="81" customWidth="1"/>
    <col min="5645" max="5648" width="3.7109375" style="81" customWidth="1"/>
    <col min="5649" max="5649" width="7.7109375" style="81" customWidth="1"/>
    <col min="5650" max="5654" width="3.7109375" style="81" customWidth="1"/>
    <col min="5655" max="5655" width="7.7109375" style="81" customWidth="1"/>
    <col min="5656" max="5657" width="8.28515625" style="81" customWidth="1"/>
    <col min="5658" max="5658" width="6.42578125" style="81" customWidth="1"/>
    <col min="5659" max="5659" width="10.7109375" style="81" customWidth="1"/>
    <col min="5660" max="5660" width="6" style="81" customWidth="1"/>
    <col min="5661" max="5888" width="9.140625" style="81"/>
    <col min="5889" max="5889" width="3.7109375" style="81" customWidth="1"/>
    <col min="5890" max="5890" width="24.140625" style="81" customWidth="1"/>
    <col min="5891" max="5891" width="6.7109375" style="81" customWidth="1"/>
    <col min="5892" max="5892" width="8.5703125" style="81" customWidth="1"/>
    <col min="5893" max="5893" width="5.85546875" style="81" customWidth="1"/>
    <col min="5894" max="5894" width="5.5703125" style="81" customWidth="1"/>
    <col min="5895" max="5895" width="9.7109375" style="81" customWidth="1"/>
    <col min="5896" max="5896" width="8.85546875" style="81" customWidth="1"/>
    <col min="5897" max="5898" width="6" style="81" customWidth="1"/>
    <col min="5899" max="5899" width="10" style="81" customWidth="1"/>
    <col min="5900" max="5900" width="6.5703125" style="81" customWidth="1"/>
    <col min="5901" max="5904" width="3.7109375" style="81" customWidth="1"/>
    <col min="5905" max="5905" width="7.7109375" style="81" customWidth="1"/>
    <col min="5906" max="5910" width="3.7109375" style="81" customWidth="1"/>
    <col min="5911" max="5911" width="7.7109375" style="81" customWidth="1"/>
    <col min="5912" max="5913" width="8.28515625" style="81" customWidth="1"/>
    <col min="5914" max="5914" width="6.42578125" style="81" customWidth="1"/>
    <col min="5915" max="5915" width="10.7109375" style="81" customWidth="1"/>
    <col min="5916" max="5916" width="6" style="81" customWidth="1"/>
    <col min="5917" max="6144" width="9.140625" style="81"/>
    <col min="6145" max="6145" width="3.7109375" style="81" customWidth="1"/>
    <col min="6146" max="6146" width="24.140625" style="81" customWidth="1"/>
    <col min="6147" max="6147" width="6.7109375" style="81" customWidth="1"/>
    <col min="6148" max="6148" width="8.5703125" style="81" customWidth="1"/>
    <col min="6149" max="6149" width="5.85546875" style="81" customWidth="1"/>
    <col min="6150" max="6150" width="5.5703125" style="81" customWidth="1"/>
    <col min="6151" max="6151" width="9.7109375" style="81" customWidth="1"/>
    <col min="6152" max="6152" width="8.85546875" style="81" customWidth="1"/>
    <col min="6153" max="6154" width="6" style="81" customWidth="1"/>
    <col min="6155" max="6155" width="10" style="81" customWidth="1"/>
    <col min="6156" max="6156" width="6.5703125" style="81" customWidth="1"/>
    <col min="6157" max="6160" width="3.7109375" style="81" customWidth="1"/>
    <col min="6161" max="6161" width="7.7109375" style="81" customWidth="1"/>
    <col min="6162" max="6166" width="3.7109375" style="81" customWidth="1"/>
    <col min="6167" max="6167" width="7.7109375" style="81" customWidth="1"/>
    <col min="6168" max="6169" width="8.28515625" style="81" customWidth="1"/>
    <col min="6170" max="6170" width="6.42578125" style="81" customWidth="1"/>
    <col min="6171" max="6171" width="10.7109375" style="81" customWidth="1"/>
    <col min="6172" max="6172" width="6" style="81" customWidth="1"/>
    <col min="6173" max="6400" width="9.140625" style="81"/>
    <col min="6401" max="6401" width="3.7109375" style="81" customWidth="1"/>
    <col min="6402" max="6402" width="24.140625" style="81" customWidth="1"/>
    <col min="6403" max="6403" width="6.7109375" style="81" customWidth="1"/>
    <col min="6404" max="6404" width="8.5703125" style="81" customWidth="1"/>
    <col min="6405" max="6405" width="5.85546875" style="81" customWidth="1"/>
    <col min="6406" max="6406" width="5.5703125" style="81" customWidth="1"/>
    <col min="6407" max="6407" width="9.7109375" style="81" customWidth="1"/>
    <col min="6408" max="6408" width="8.85546875" style="81" customWidth="1"/>
    <col min="6409" max="6410" width="6" style="81" customWidth="1"/>
    <col min="6411" max="6411" width="10" style="81" customWidth="1"/>
    <col min="6412" max="6412" width="6.5703125" style="81" customWidth="1"/>
    <col min="6413" max="6416" width="3.7109375" style="81" customWidth="1"/>
    <col min="6417" max="6417" width="7.7109375" style="81" customWidth="1"/>
    <col min="6418" max="6422" width="3.7109375" style="81" customWidth="1"/>
    <col min="6423" max="6423" width="7.7109375" style="81" customWidth="1"/>
    <col min="6424" max="6425" width="8.28515625" style="81" customWidth="1"/>
    <col min="6426" max="6426" width="6.42578125" style="81" customWidth="1"/>
    <col min="6427" max="6427" width="10.7109375" style="81" customWidth="1"/>
    <col min="6428" max="6428" width="6" style="81" customWidth="1"/>
    <col min="6429" max="6656" width="9.140625" style="81"/>
    <col min="6657" max="6657" width="3.7109375" style="81" customWidth="1"/>
    <col min="6658" max="6658" width="24.140625" style="81" customWidth="1"/>
    <col min="6659" max="6659" width="6.7109375" style="81" customWidth="1"/>
    <col min="6660" max="6660" width="8.5703125" style="81" customWidth="1"/>
    <col min="6661" max="6661" width="5.85546875" style="81" customWidth="1"/>
    <col min="6662" max="6662" width="5.5703125" style="81" customWidth="1"/>
    <col min="6663" max="6663" width="9.7109375" style="81" customWidth="1"/>
    <col min="6664" max="6664" width="8.85546875" style="81" customWidth="1"/>
    <col min="6665" max="6666" width="6" style="81" customWidth="1"/>
    <col min="6667" max="6667" width="10" style="81" customWidth="1"/>
    <col min="6668" max="6668" width="6.5703125" style="81" customWidth="1"/>
    <col min="6669" max="6672" width="3.7109375" style="81" customWidth="1"/>
    <col min="6673" max="6673" width="7.7109375" style="81" customWidth="1"/>
    <col min="6674" max="6678" width="3.7109375" style="81" customWidth="1"/>
    <col min="6679" max="6679" width="7.7109375" style="81" customWidth="1"/>
    <col min="6680" max="6681" width="8.28515625" style="81" customWidth="1"/>
    <col min="6682" max="6682" width="6.42578125" style="81" customWidth="1"/>
    <col min="6683" max="6683" width="10.7109375" style="81" customWidth="1"/>
    <col min="6684" max="6684" width="6" style="81" customWidth="1"/>
    <col min="6685" max="6912" width="9.140625" style="81"/>
    <col min="6913" max="6913" width="3.7109375" style="81" customWidth="1"/>
    <col min="6914" max="6914" width="24.140625" style="81" customWidth="1"/>
    <col min="6915" max="6915" width="6.7109375" style="81" customWidth="1"/>
    <col min="6916" max="6916" width="8.5703125" style="81" customWidth="1"/>
    <col min="6917" max="6917" width="5.85546875" style="81" customWidth="1"/>
    <col min="6918" max="6918" width="5.5703125" style="81" customWidth="1"/>
    <col min="6919" max="6919" width="9.7109375" style="81" customWidth="1"/>
    <col min="6920" max="6920" width="8.85546875" style="81" customWidth="1"/>
    <col min="6921" max="6922" width="6" style="81" customWidth="1"/>
    <col min="6923" max="6923" width="10" style="81" customWidth="1"/>
    <col min="6924" max="6924" width="6.5703125" style="81" customWidth="1"/>
    <col min="6925" max="6928" width="3.7109375" style="81" customWidth="1"/>
    <col min="6929" max="6929" width="7.7109375" style="81" customWidth="1"/>
    <col min="6930" max="6934" width="3.7109375" style="81" customWidth="1"/>
    <col min="6935" max="6935" width="7.7109375" style="81" customWidth="1"/>
    <col min="6936" max="6937" width="8.28515625" style="81" customWidth="1"/>
    <col min="6938" max="6938" width="6.42578125" style="81" customWidth="1"/>
    <col min="6939" max="6939" width="10.7109375" style="81" customWidth="1"/>
    <col min="6940" max="6940" width="6" style="81" customWidth="1"/>
    <col min="6941" max="7168" width="9.140625" style="81"/>
    <col min="7169" max="7169" width="3.7109375" style="81" customWidth="1"/>
    <col min="7170" max="7170" width="24.140625" style="81" customWidth="1"/>
    <col min="7171" max="7171" width="6.7109375" style="81" customWidth="1"/>
    <col min="7172" max="7172" width="8.5703125" style="81" customWidth="1"/>
    <col min="7173" max="7173" width="5.85546875" style="81" customWidth="1"/>
    <col min="7174" max="7174" width="5.5703125" style="81" customWidth="1"/>
    <col min="7175" max="7175" width="9.7109375" style="81" customWidth="1"/>
    <col min="7176" max="7176" width="8.85546875" style="81" customWidth="1"/>
    <col min="7177" max="7178" width="6" style="81" customWidth="1"/>
    <col min="7179" max="7179" width="10" style="81" customWidth="1"/>
    <col min="7180" max="7180" width="6.5703125" style="81" customWidth="1"/>
    <col min="7181" max="7184" width="3.7109375" style="81" customWidth="1"/>
    <col min="7185" max="7185" width="7.7109375" style="81" customWidth="1"/>
    <col min="7186" max="7190" width="3.7109375" style="81" customWidth="1"/>
    <col min="7191" max="7191" width="7.7109375" style="81" customWidth="1"/>
    <col min="7192" max="7193" width="8.28515625" style="81" customWidth="1"/>
    <col min="7194" max="7194" width="6.42578125" style="81" customWidth="1"/>
    <col min="7195" max="7195" width="10.7109375" style="81" customWidth="1"/>
    <col min="7196" max="7196" width="6" style="81" customWidth="1"/>
    <col min="7197" max="7424" width="9.140625" style="81"/>
    <col min="7425" max="7425" width="3.7109375" style="81" customWidth="1"/>
    <col min="7426" max="7426" width="24.140625" style="81" customWidth="1"/>
    <col min="7427" max="7427" width="6.7109375" style="81" customWidth="1"/>
    <col min="7428" max="7428" width="8.5703125" style="81" customWidth="1"/>
    <col min="7429" max="7429" width="5.85546875" style="81" customWidth="1"/>
    <col min="7430" max="7430" width="5.5703125" style="81" customWidth="1"/>
    <col min="7431" max="7431" width="9.7109375" style="81" customWidth="1"/>
    <col min="7432" max="7432" width="8.85546875" style="81" customWidth="1"/>
    <col min="7433" max="7434" width="6" style="81" customWidth="1"/>
    <col min="7435" max="7435" width="10" style="81" customWidth="1"/>
    <col min="7436" max="7436" width="6.5703125" style="81" customWidth="1"/>
    <col min="7437" max="7440" width="3.7109375" style="81" customWidth="1"/>
    <col min="7441" max="7441" width="7.7109375" style="81" customWidth="1"/>
    <col min="7442" max="7446" width="3.7109375" style="81" customWidth="1"/>
    <col min="7447" max="7447" width="7.7109375" style="81" customWidth="1"/>
    <col min="7448" max="7449" width="8.28515625" style="81" customWidth="1"/>
    <col min="7450" max="7450" width="6.42578125" style="81" customWidth="1"/>
    <col min="7451" max="7451" width="10.7109375" style="81" customWidth="1"/>
    <col min="7452" max="7452" width="6" style="81" customWidth="1"/>
    <col min="7453" max="7680" width="9.140625" style="81"/>
    <col min="7681" max="7681" width="3.7109375" style="81" customWidth="1"/>
    <col min="7682" max="7682" width="24.140625" style="81" customWidth="1"/>
    <col min="7683" max="7683" width="6.7109375" style="81" customWidth="1"/>
    <col min="7684" max="7684" width="8.5703125" style="81" customWidth="1"/>
    <col min="7685" max="7685" width="5.85546875" style="81" customWidth="1"/>
    <col min="7686" max="7686" width="5.5703125" style="81" customWidth="1"/>
    <col min="7687" max="7687" width="9.7109375" style="81" customWidth="1"/>
    <col min="7688" max="7688" width="8.85546875" style="81" customWidth="1"/>
    <col min="7689" max="7690" width="6" style="81" customWidth="1"/>
    <col min="7691" max="7691" width="10" style="81" customWidth="1"/>
    <col min="7692" max="7692" width="6.5703125" style="81" customWidth="1"/>
    <col min="7693" max="7696" width="3.7109375" style="81" customWidth="1"/>
    <col min="7697" max="7697" width="7.7109375" style="81" customWidth="1"/>
    <col min="7698" max="7702" width="3.7109375" style="81" customWidth="1"/>
    <col min="7703" max="7703" width="7.7109375" style="81" customWidth="1"/>
    <col min="7704" max="7705" width="8.28515625" style="81" customWidth="1"/>
    <col min="7706" max="7706" width="6.42578125" style="81" customWidth="1"/>
    <col min="7707" max="7707" width="10.7109375" style="81" customWidth="1"/>
    <col min="7708" max="7708" width="6" style="81" customWidth="1"/>
    <col min="7709" max="7936" width="9.140625" style="81"/>
    <col min="7937" max="7937" width="3.7109375" style="81" customWidth="1"/>
    <col min="7938" max="7938" width="24.140625" style="81" customWidth="1"/>
    <col min="7939" max="7939" width="6.7109375" style="81" customWidth="1"/>
    <col min="7940" max="7940" width="8.5703125" style="81" customWidth="1"/>
    <col min="7941" max="7941" width="5.85546875" style="81" customWidth="1"/>
    <col min="7942" max="7942" width="5.5703125" style="81" customWidth="1"/>
    <col min="7943" max="7943" width="9.7109375" style="81" customWidth="1"/>
    <col min="7944" max="7944" width="8.85546875" style="81" customWidth="1"/>
    <col min="7945" max="7946" width="6" style="81" customWidth="1"/>
    <col min="7947" max="7947" width="10" style="81" customWidth="1"/>
    <col min="7948" max="7948" width="6.5703125" style="81" customWidth="1"/>
    <col min="7949" max="7952" width="3.7109375" style="81" customWidth="1"/>
    <col min="7953" max="7953" width="7.7109375" style="81" customWidth="1"/>
    <col min="7954" max="7958" width="3.7109375" style="81" customWidth="1"/>
    <col min="7959" max="7959" width="7.7109375" style="81" customWidth="1"/>
    <col min="7960" max="7961" width="8.28515625" style="81" customWidth="1"/>
    <col min="7962" max="7962" width="6.42578125" style="81" customWidth="1"/>
    <col min="7963" max="7963" width="10.7109375" style="81" customWidth="1"/>
    <col min="7964" max="7964" width="6" style="81" customWidth="1"/>
    <col min="7965" max="8192" width="9.140625" style="81"/>
    <col min="8193" max="8193" width="3.7109375" style="81" customWidth="1"/>
    <col min="8194" max="8194" width="24.140625" style="81" customWidth="1"/>
    <col min="8195" max="8195" width="6.7109375" style="81" customWidth="1"/>
    <col min="8196" max="8196" width="8.5703125" style="81" customWidth="1"/>
    <col min="8197" max="8197" width="5.85546875" style="81" customWidth="1"/>
    <col min="8198" max="8198" width="5.5703125" style="81" customWidth="1"/>
    <col min="8199" max="8199" width="9.7109375" style="81" customWidth="1"/>
    <col min="8200" max="8200" width="8.85546875" style="81" customWidth="1"/>
    <col min="8201" max="8202" width="6" style="81" customWidth="1"/>
    <col min="8203" max="8203" width="10" style="81" customWidth="1"/>
    <col min="8204" max="8204" width="6.5703125" style="81" customWidth="1"/>
    <col min="8205" max="8208" width="3.7109375" style="81" customWidth="1"/>
    <col min="8209" max="8209" width="7.7109375" style="81" customWidth="1"/>
    <col min="8210" max="8214" width="3.7109375" style="81" customWidth="1"/>
    <col min="8215" max="8215" width="7.7109375" style="81" customWidth="1"/>
    <col min="8216" max="8217" width="8.28515625" style="81" customWidth="1"/>
    <col min="8218" max="8218" width="6.42578125" style="81" customWidth="1"/>
    <col min="8219" max="8219" width="10.7109375" style="81" customWidth="1"/>
    <col min="8220" max="8220" width="6" style="81" customWidth="1"/>
    <col min="8221" max="8448" width="9.140625" style="81"/>
    <col min="8449" max="8449" width="3.7109375" style="81" customWidth="1"/>
    <col min="8450" max="8450" width="24.140625" style="81" customWidth="1"/>
    <col min="8451" max="8451" width="6.7109375" style="81" customWidth="1"/>
    <col min="8452" max="8452" width="8.5703125" style="81" customWidth="1"/>
    <col min="8453" max="8453" width="5.85546875" style="81" customWidth="1"/>
    <col min="8454" max="8454" width="5.5703125" style="81" customWidth="1"/>
    <col min="8455" max="8455" width="9.7109375" style="81" customWidth="1"/>
    <col min="8456" max="8456" width="8.85546875" style="81" customWidth="1"/>
    <col min="8457" max="8458" width="6" style="81" customWidth="1"/>
    <col min="8459" max="8459" width="10" style="81" customWidth="1"/>
    <col min="8460" max="8460" width="6.5703125" style="81" customWidth="1"/>
    <col min="8461" max="8464" width="3.7109375" style="81" customWidth="1"/>
    <col min="8465" max="8465" width="7.7109375" style="81" customWidth="1"/>
    <col min="8466" max="8470" width="3.7109375" style="81" customWidth="1"/>
    <col min="8471" max="8471" width="7.7109375" style="81" customWidth="1"/>
    <col min="8472" max="8473" width="8.28515625" style="81" customWidth="1"/>
    <col min="8474" max="8474" width="6.42578125" style="81" customWidth="1"/>
    <col min="8475" max="8475" width="10.7109375" style="81" customWidth="1"/>
    <col min="8476" max="8476" width="6" style="81" customWidth="1"/>
    <col min="8477" max="8704" width="9.140625" style="81"/>
    <col min="8705" max="8705" width="3.7109375" style="81" customWidth="1"/>
    <col min="8706" max="8706" width="24.140625" style="81" customWidth="1"/>
    <col min="8707" max="8707" width="6.7109375" style="81" customWidth="1"/>
    <col min="8708" max="8708" width="8.5703125" style="81" customWidth="1"/>
    <col min="8709" max="8709" width="5.85546875" style="81" customWidth="1"/>
    <col min="8710" max="8710" width="5.5703125" style="81" customWidth="1"/>
    <col min="8711" max="8711" width="9.7109375" style="81" customWidth="1"/>
    <col min="8712" max="8712" width="8.85546875" style="81" customWidth="1"/>
    <col min="8713" max="8714" width="6" style="81" customWidth="1"/>
    <col min="8715" max="8715" width="10" style="81" customWidth="1"/>
    <col min="8716" max="8716" width="6.5703125" style="81" customWidth="1"/>
    <col min="8717" max="8720" width="3.7109375" style="81" customWidth="1"/>
    <col min="8721" max="8721" width="7.7109375" style="81" customWidth="1"/>
    <col min="8722" max="8726" width="3.7109375" style="81" customWidth="1"/>
    <col min="8727" max="8727" width="7.7109375" style="81" customWidth="1"/>
    <col min="8728" max="8729" width="8.28515625" style="81" customWidth="1"/>
    <col min="8730" max="8730" width="6.42578125" style="81" customWidth="1"/>
    <col min="8731" max="8731" width="10.7109375" style="81" customWidth="1"/>
    <col min="8732" max="8732" width="6" style="81" customWidth="1"/>
    <col min="8733" max="8960" width="9.140625" style="81"/>
    <col min="8961" max="8961" width="3.7109375" style="81" customWidth="1"/>
    <col min="8962" max="8962" width="24.140625" style="81" customWidth="1"/>
    <col min="8963" max="8963" width="6.7109375" style="81" customWidth="1"/>
    <col min="8964" max="8964" width="8.5703125" style="81" customWidth="1"/>
    <col min="8965" max="8965" width="5.85546875" style="81" customWidth="1"/>
    <col min="8966" max="8966" width="5.5703125" style="81" customWidth="1"/>
    <col min="8967" max="8967" width="9.7109375" style="81" customWidth="1"/>
    <col min="8968" max="8968" width="8.85546875" style="81" customWidth="1"/>
    <col min="8969" max="8970" width="6" style="81" customWidth="1"/>
    <col min="8971" max="8971" width="10" style="81" customWidth="1"/>
    <col min="8972" max="8972" width="6.5703125" style="81" customWidth="1"/>
    <col min="8973" max="8976" width="3.7109375" style="81" customWidth="1"/>
    <col min="8977" max="8977" width="7.7109375" style="81" customWidth="1"/>
    <col min="8978" max="8982" width="3.7109375" style="81" customWidth="1"/>
    <col min="8983" max="8983" width="7.7109375" style="81" customWidth="1"/>
    <col min="8984" max="8985" width="8.28515625" style="81" customWidth="1"/>
    <col min="8986" max="8986" width="6.42578125" style="81" customWidth="1"/>
    <col min="8987" max="8987" width="10.7109375" style="81" customWidth="1"/>
    <col min="8988" max="8988" width="6" style="81" customWidth="1"/>
    <col min="8989" max="9216" width="9.140625" style="81"/>
    <col min="9217" max="9217" width="3.7109375" style="81" customWidth="1"/>
    <col min="9218" max="9218" width="24.140625" style="81" customWidth="1"/>
    <col min="9219" max="9219" width="6.7109375" style="81" customWidth="1"/>
    <col min="9220" max="9220" width="8.5703125" style="81" customWidth="1"/>
    <col min="9221" max="9221" width="5.85546875" style="81" customWidth="1"/>
    <col min="9222" max="9222" width="5.5703125" style="81" customWidth="1"/>
    <col min="9223" max="9223" width="9.7109375" style="81" customWidth="1"/>
    <col min="9224" max="9224" width="8.85546875" style="81" customWidth="1"/>
    <col min="9225" max="9226" width="6" style="81" customWidth="1"/>
    <col min="9227" max="9227" width="10" style="81" customWidth="1"/>
    <col min="9228" max="9228" width="6.5703125" style="81" customWidth="1"/>
    <col min="9229" max="9232" width="3.7109375" style="81" customWidth="1"/>
    <col min="9233" max="9233" width="7.7109375" style="81" customWidth="1"/>
    <col min="9234" max="9238" width="3.7109375" style="81" customWidth="1"/>
    <col min="9239" max="9239" width="7.7109375" style="81" customWidth="1"/>
    <col min="9240" max="9241" width="8.28515625" style="81" customWidth="1"/>
    <col min="9242" max="9242" width="6.42578125" style="81" customWidth="1"/>
    <col min="9243" max="9243" width="10.7109375" style="81" customWidth="1"/>
    <col min="9244" max="9244" width="6" style="81" customWidth="1"/>
    <col min="9245" max="9472" width="9.140625" style="81"/>
    <col min="9473" max="9473" width="3.7109375" style="81" customWidth="1"/>
    <col min="9474" max="9474" width="24.140625" style="81" customWidth="1"/>
    <col min="9475" max="9475" width="6.7109375" style="81" customWidth="1"/>
    <col min="9476" max="9476" width="8.5703125" style="81" customWidth="1"/>
    <col min="9477" max="9477" width="5.85546875" style="81" customWidth="1"/>
    <col min="9478" max="9478" width="5.5703125" style="81" customWidth="1"/>
    <col min="9479" max="9479" width="9.7109375" style="81" customWidth="1"/>
    <col min="9480" max="9480" width="8.85546875" style="81" customWidth="1"/>
    <col min="9481" max="9482" width="6" style="81" customWidth="1"/>
    <col min="9483" max="9483" width="10" style="81" customWidth="1"/>
    <col min="9484" max="9484" width="6.5703125" style="81" customWidth="1"/>
    <col min="9485" max="9488" width="3.7109375" style="81" customWidth="1"/>
    <col min="9489" max="9489" width="7.7109375" style="81" customWidth="1"/>
    <col min="9490" max="9494" width="3.7109375" style="81" customWidth="1"/>
    <col min="9495" max="9495" width="7.7109375" style="81" customWidth="1"/>
    <col min="9496" max="9497" width="8.28515625" style="81" customWidth="1"/>
    <col min="9498" max="9498" width="6.42578125" style="81" customWidth="1"/>
    <col min="9499" max="9499" width="10.7109375" style="81" customWidth="1"/>
    <col min="9500" max="9500" width="6" style="81" customWidth="1"/>
    <col min="9501" max="9728" width="9.140625" style="81"/>
    <col min="9729" max="9729" width="3.7109375" style="81" customWidth="1"/>
    <col min="9730" max="9730" width="24.140625" style="81" customWidth="1"/>
    <col min="9731" max="9731" width="6.7109375" style="81" customWidth="1"/>
    <col min="9732" max="9732" width="8.5703125" style="81" customWidth="1"/>
    <col min="9733" max="9733" width="5.85546875" style="81" customWidth="1"/>
    <col min="9734" max="9734" width="5.5703125" style="81" customWidth="1"/>
    <col min="9735" max="9735" width="9.7109375" style="81" customWidth="1"/>
    <col min="9736" max="9736" width="8.85546875" style="81" customWidth="1"/>
    <col min="9737" max="9738" width="6" style="81" customWidth="1"/>
    <col min="9739" max="9739" width="10" style="81" customWidth="1"/>
    <col min="9740" max="9740" width="6.5703125" style="81" customWidth="1"/>
    <col min="9741" max="9744" width="3.7109375" style="81" customWidth="1"/>
    <col min="9745" max="9745" width="7.7109375" style="81" customWidth="1"/>
    <col min="9746" max="9750" width="3.7109375" style="81" customWidth="1"/>
    <col min="9751" max="9751" width="7.7109375" style="81" customWidth="1"/>
    <col min="9752" max="9753" width="8.28515625" style="81" customWidth="1"/>
    <col min="9754" max="9754" width="6.42578125" style="81" customWidth="1"/>
    <col min="9755" max="9755" width="10.7109375" style="81" customWidth="1"/>
    <col min="9756" max="9756" width="6" style="81" customWidth="1"/>
    <col min="9757" max="9984" width="9.140625" style="81"/>
    <col min="9985" max="9985" width="3.7109375" style="81" customWidth="1"/>
    <col min="9986" max="9986" width="24.140625" style="81" customWidth="1"/>
    <col min="9987" max="9987" width="6.7109375" style="81" customWidth="1"/>
    <col min="9988" max="9988" width="8.5703125" style="81" customWidth="1"/>
    <col min="9989" max="9989" width="5.85546875" style="81" customWidth="1"/>
    <col min="9990" max="9990" width="5.5703125" style="81" customWidth="1"/>
    <col min="9991" max="9991" width="9.7109375" style="81" customWidth="1"/>
    <col min="9992" max="9992" width="8.85546875" style="81" customWidth="1"/>
    <col min="9993" max="9994" width="6" style="81" customWidth="1"/>
    <col min="9995" max="9995" width="10" style="81" customWidth="1"/>
    <col min="9996" max="9996" width="6.5703125" style="81" customWidth="1"/>
    <col min="9997" max="10000" width="3.7109375" style="81" customWidth="1"/>
    <col min="10001" max="10001" width="7.7109375" style="81" customWidth="1"/>
    <col min="10002" max="10006" width="3.7109375" style="81" customWidth="1"/>
    <col min="10007" max="10007" width="7.7109375" style="81" customWidth="1"/>
    <col min="10008" max="10009" width="8.28515625" style="81" customWidth="1"/>
    <col min="10010" max="10010" width="6.42578125" style="81" customWidth="1"/>
    <col min="10011" max="10011" width="10.7109375" style="81" customWidth="1"/>
    <col min="10012" max="10012" width="6" style="81" customWidth="1"/>
    <col min="10013" max="10240" width="9.140625" style="81"/>
    <col min="10241" max="10241" width="3.7109375" style="81" customWidth="1"/>
    <col min="10242" max="10242" width="24.140625" style="81" customWidth="1"/>
    <col min="10243" max="10243" width="6.7109375" style="81" customWidth="1"/>
    <col min="10244" max="10244" width="8.5703125" style="81" customWidth="1"/>
    <col min="10245" max="10245" width="5.85546875" style="81" customWidth="1"/>
    <col min="10246" max="10246" width="5.5703125" style="81" customWidth="1"/>
    <col min="10247" max="10247" width="9.7109375" style="81" customWidth="1"/>
    <col min="10248" max="10248" width="8.85546875" style="81" customWidth="1"/>
    <col min="10249" max="10250" width="6" style="81" customWidth="1"/>
    <col min="10251" max="10251" width="10" style="81" customWidth="1"/>
    <col min="10252" max="10252" width="6.5703125" style="81" customWidth="1"/>
    <col min="10253" max="10256" width="3.7109375" style="81" customWidth="1"/>
    <col min="10257" max="10257" width="7.7109375" style="81" customWidth="1"/>
    <col min="10258" max="10262" width="3.7109375" style="81" customWidth="1"/>
    <col min="10263" max="10263" width="7.7109375" style="81" customWidth="1"/>
    <col min="10264" max="10265" width="8.28515625" style="81" customWidth="1"/>
    <col min="10266" max="10266" width="6.42578125" style="81" customWidth="1"/>
    <col min="10267" max="10267" width="10.7109375" style="81" customWidth="1"/>
    <col min="10268" max="10268" width="6" style="81" customWidth="1"/>
    <col min="10269" max="10496" width="9.140625" style="81"/>
    <col min="10497" max="10497" width="3.7109375" style="81" customWidth="1"/>
    <col min="10498" max="10498" width="24.140625" style="81" customWidth="1"/>
    <col min="10499" max="10499" width="6.7109375" style="81" customWidth="1"/>
    <col min="10500" max="10500" width="8.5703125" style="81" customWidth="1"/>
    <col min="10501" max="10501" width="5.85546875" style="81" customWidth="1"/>
    <col min="10502" max="10502" width="5.5703125" style="81" customWidth="1"/>
    <col min="10503" max="10503" width="9.7109375" style="81" customWidth="1"/>
    <col min="10504" max="10504" width="8.85546875" style="81" customWidth="1"/>
    <col min="10505" max="10506" width="6" style="81" customWidth="1"/>
    <col min="10507" max="10507" width="10" style="81" customWidth="1"/>
    <col min="10508" max="10508" width="6.5703125" style="81" customWidth="1"/>
    <col min="10509" max="10512" width="3.7109375" style="81" customWidth="1"/>
    <col min="10513" max="10513" width="7.7109375" style="81" customWidth="1"/>
    <col min="10514" max="10518" width="3.7109375" style="81" customWidth="1"/>
    <col min="10519" max="10519" width="7.7109375" style="81" customWidth="1"/>
    <col min="10520" max="10521" width="8.28515625" style="81" customWidth="1"/>
    <col min="10522" max="10522" width="6.42578125" style="81" customWidth="1"/>
    <col min="10523" max="10523" width="10.7109375" style="81" customWidth="1"/>
    <col min="10524" max="10524" width="6" style="81" customWidth="1"/>
    <col min="10525" max="10752" width="9.140625" style="81"/>
    <col min="10753" max="10753" width="3.7109375" style="81" customWidth="1"/>
    <col min="10754" max="10754" width="24.140625" style="81" customWidth="1"/>
    <col min="10755" max="10755" width="6.7109375" style="81" customWidth="1"/>
    <col min="10756" max="10756" width="8.5703125" style="81" customWidth="1"/>
    <col min="10757" max="10757" width="5.85546875" style="81" customWidth="1"/>
    <col min="10758" max="10758" width="5.5703125" style="81" customWidth="1"/>
    <col min="10759" max="10759" width="9.7109375" style="81" customWidth="1"/>
    <col min="10760" max="10760" width="8.85546875" style="81" customWidth="1"/>
    <col min="10761" max="10762" width="6" style="81" customWidth="1"/>
    <col min="10763" max="10763" width="10" style="81" customWidth="1"/>
    <col min="10764" max="10764" width="6.5703125" style="81" customWidth="1"/>
    <col min="10765" max="10768" width="3.7109375" style="81" customWidth="1"/>
    <col min="10769" max="10769" width="7.7109375" style="81" customWidth="1"/>
    <col min="10770" max="10774" width="3.7109375" style="81" customWidth="1"/>
    <col min="10775" max="10775" width="7.7109375" style="81" customWidth="1"/>
    <col min="10776" max="10777" width="8.28515625" style="81" customWidth="1"/>
    <col min="10778" max="10778" width="6.42578125" style="81" customWidth="1"/>
    <col min="10779" max="10779" width="10.7109375" style="81" customWidth="1"/>
    <col min="10780" max="10780" width="6" style="81" customWidth="1"/>
    <col min="10781" max="11008" width="9.140625" style="81"/>
    <col min="11009" max="11009" width="3.7109375" style="81" customWidth="1"/>
    <col min="11010" max="11010" width="24.140625" style="81" customWidth="1"/>
    <col min="11011" max="11011" width="6.7109375" style="81" customWidth="1"/>
    <col min="11012" max="11012" width="8.5703125" style="81" customWidth="1"/>
    <col min="11013" max="11013" width="5.85546875" style="81" customWidth="1"/>
    <col min="11014" max="11014" width="5.5703125" style="81" customWidth="1"/>
    <col min="11015" max="11015" width="9.7109375" style="81" customWidth="1"/>
    <col min="11016" max="11016" width="8.85546875" style="81" customWidth="1"/>
    <col min="11017" max="11018" width="6" style="81" customWidth="1"/>
    <col min="11019" max="11019" width="10" style="81" customWidth="1"/>
    <col min="11020" max="11020" width="6.5703125" style="81" customWidth="1"/>
    <col min="11021" max="11024" width="3.7109375" style="81" customWidth="1"/>
    <col min="11025" max="11025" width="7.7109375" style="81" customWidth="1"/>
    <col min="11026" max="11030" width="3.7109375" style="81" customWidth="1"/>
    <col min="11031" max="11031" width="7.7109375" style="81" customWidth="1"/>
    <col min="11032" max="11033" width="8.28515625" style="81" customWidth="1"/>
    <col min="11034" max="11034" width="6.42578125" style="81" customWidth="1"/>
    <col min="11035" max="11035" width="10.7109375" style="81" customWidth="1"/>
    <col min="11036" max="11036" width="6" style="81" customWidth="1"/>
    <col min="11037" max="11264" width="9.140625" style="81"/>
    <col min="11265" max="11265" width="3.7109375" style="81" customWidth="1"/>
    <col min="11266" max="11266" width="24.140625" style="81" customWidth="1"/>
    <col min="11267" max="11267" width="6.7109375" style="81" customWidth="1"/>
    <col min="11268" max="11268" width="8.5703125" style="81" customWidth="1"/>
    <col min="11269" max="11269" width="5.85546875" style="81" customWidth="1"/>
    <col min="11270" max="11270" width="5.5703125" style="81" customWidth="1"/>
    <col min="11271" max="11271" width="9.7109375" style="81" customWidth="1"/>
    <col min="11272" max="11272" width="8.85546875" style="81" customWidth="1"/>
    <col min="11273" max="11274" width="6" style="81" customWidth="1"/>
    <col min="11275" max="11275" width="10" style="81" customWidth="1"/>
    <col min="11276" max="11276" width="6.5703125" style="81" customWidth="1"/>
    <col min="11277" max="11280" width="3.7109375" style="81" customWidth="1"/>
    <col min="11281" max="11281" width="7.7109375" style="81" customWidth="1"/>
    <col min="11282" max="11286" width="3.7109375" style="81" customWidth="1"/>
    <col min="11287" max="11287" width="7.7109375" style="81" customWidth="1"/>
    <col min="11288" max="11289" width="8.28515625" style="81" customWidth="1"/>
    <col min="11290" max="11290" width="6.42578125" style="81" customWidth="1"/>
    <col min="11291" max="11291" width="10.7109375" style="81" customWidth="1"/>
    <col min="11292" max="11292" width="6" style="81" customWidth="1"/>
    <col min="11293" max="11520" width="9.140625" style="81"/>
    <col min="11521" max="11521" width="3.7109375" style="81" customWidth="1"/>
    <col min="11522" max="11522" width="24.140625" style="81" customWidth="1"/>
    <col min="11523" max="11523" width="6.7109375" style="81" customWidth="1"/>
    <col min="11524" max="11524" width="8.5703125" style="81" customWidth="1"/>
    <col min="11525" max="11525" width="5.85546875" style="81" customWidth="1"/>
    <col min="11526" max="11526" width="5.5703125" style="81" customWidth="1"/>
    <col min="11527" max="11527" width="9.7109375" style="81" customWidth="1"/>
    <col min="11528" max="11528" width="8.85546875" style="81" customWidth="1"/>
    <col min="11529" max="11530" width="6" style="81" customWidth="1"/>
    <col min="11531" max="11531" width="10" style="81" customWidth="1"/>
    <col min="11532" max="11532" width="6.5703125" style="81" customWidth="1"/>
    <col min="11533" max="11536" width="3.7109375" style="81" customWidth="1"/>
    <col min="11537" max="11537" width="7.7109375" style="81" customWidth="1"/>
    <col min="11538" max="11542" width="3.7109375" style="81" customWidth="1"/>
    <col min="11543" max="11543" width="7.7109375" style="81" customWidth="1"/>
    <col min="11544" max="11545" width="8.28515625" style="81" customWidth="1"/>
    <col min="11546" max="11546" width="6.42578125" style="81" customWidth="1"/>
    <col min="11547" max="11547" width="10.7109375" style="81" customWidth="1"/>
    <col min="11548" max="11548" width="6" style="81" customWidth="1"/>
    <col min="11549" max="11776" width="9.140625" style="81"/>
    <col min="11777" max="11777" width="3.7109375" style="81" customWidth="1"/>
    <col min="11778" max="11778" width="24.140625" style="81" customWidth="1"/>
    <col min="11779" max="11779" width="6.7109375" style="81" customWidth="1"/>
    <col min="11780" max="11780" width="8.5703125" style="81" customWidth="1"/>
    <col min="11781" max="11781" width="5.85546875" style="81" customWidth="1"/>
    <col min="11782" max="11782" width="5.5703125" style="81" customWidth="1"/>
    <col min="11783" max="11783" width="9.7109375" style="81" customWidth="1"/>
    <col min="11784" max="11784" width="8.85546875" style="81" customWidth="1"/>
    <col min="11785" max="11786" width="6" style="81" customWidth="1"/>
    <col min="11787" max="11787" width="10" style="81" customWidth="1"/>
    <col min="11788" max="11788" width="6.5703125" style="81" customWidth="1"/>
    <col min="11789" max="11792" width="3.7109375" style="81" customWidth="1"/>
    <col min="11793" max="11793" width="7.7109375" style="81" customWidth="1"/>
    <col min="11794" max="11798" width="3.7109375" style="81" customWidth="1"/>
    <col min="11799" max="11799" width="7.7109375" style="81" customWidth="1"/>
    <col min="11800" max="11801" width="8.28515625" style="81" customWidth="1"/>
    <col min="11802" max="11802" width="6.42578125" style="81" customWidth="1"/>
    <col min="11803" max="11803" width="10.7109375" style="81" customWidth="1"/>
    <col min="11804" max="11804" width="6" style="81" customWidth="1"/>
    <col min="11805" max="12032" width="9.140625" style="81"/>
    <col min="12033" max="12033" width="3.7109375" style="81" customWidth="1"/>
    <col min="12034" max="12034" width="24.140625" style="81" customWidth="1"/>
    <col min="12035" max="12035" width="6.7109375" style="81" customWidth="1"/>
    <col min="12036" max="12036" width="8.5703125" style="81" customWidth="1"/>
    <col min="12037" max="12037" width="5.85546875" style="81" customWidth="1"/>
    <col min="12038" max="12038" width="5.5703125" style="81" customWidth="1"/>
    <col min="12039" max="12039" width="9.7109375" style="81" customWidth="1"/>
    <col min="12040" max="12040" width="8.85546875" style="81" customWidth="1"/>
    <col min="12041" max="12042" width="6" style="81" customWidth="1"/>
    <col min="12043" max="12043" width="10" style="81" customWidth="1"/>
    <col min="12044" max="12044" width="6.5703125" style="81" customWidth="1"/>
    <col min="12045" max="12048" width="3.7109375" style="81" customWidth="1"/>
    <col min="12049" max="12049" width="7.7109375" style="81" customWidth="1"/>
    <col min="12050" max="12054" width="3.7109375" style="81" customWidth="1"/>
    <col min="12055" max="12055" width="7.7109375" style="81" customWidth="1"/>
    <col min="12056" max="12057" width="8.28515625" style="81" customWidth="1"/>
    <col min="12058" max="12058" width="6.42578125" style="81" customWidth="1"/>
    <col min="12059" max="12059" width="10.7109375" style="81" customWidth="1"/>
    <col min="12060" max="12060" width="6" style="81" customWidth="1"/>
    <col min="12061" max="12288" width="9.140625" style="81"/>
    <col min="12289" max="12289" width="3.7109375" style="81" customWidth="1"/>
    <col min="12290" max="12290" width="24.140625" style="81" customWidth="1"/>
    <col min="12291" max="12291" width="6.7109375" style="81" customWidth="1"/>
    <col min="12292" max="12292" width="8.5703125" style="81" customWidth="1"/>
    <col min="12293" max="12293" width="5.85546875" style="81" customWidth="1"/>
    <col min="12294" max="12294" width="5.5703125" style="81" customWidth="1"/>
    <col min="12295" max="12295" width="9.7109375" style="81" customWidth="1"/>
    <col min="12296" max="12296" width="8.85546875" style="81" customWidth="1"/>
    <col min="12297" max="12298" width="6" style="81" customWidth="1"/>
    <col min="12299" max="12299" width="10" style="81" customWidth="1"/>
    <col min="12300" max="12300" width="6.5703125" style="81" customWidth="1"/>
    <col min="12301" max="12304" width="3.7109375" style="81" customWidth="1"/>
    <col min="12305" max="12305" width="7.7109375" style="81" customWidth="1"/>
    <col min="12306" max="12310" width="3.7109375" style="81" customWidth="1"/>
    <col min="12311" max="12311" width="7.7109375" style="81" customWidth="1"/>
    <col min="12312" max="12313" width="8.28515625" style="81" customWidth="1"/>
    <col min="12314" max="12314" width="6.42578125" style="81" customWidth="1"/>
    <col min="12315" max="12315" width="10.7109375" style="81" customWidth="1"/>
    <col min="12316" max="12316" width="6" style="81" customWidth="1"/>
    <col min="12317" max="12544" width="9.140625" style="81"/>
    <col min="12545" max="12545" width="3.7109375" style="81" customWidth="1"/>
    <col min="12546" max="12546" width="24.140625" style="81" customWidth="1"/>
    <col min="12547" max="12547" width="6.7109375" style="81" customWidth="1"/>
    <col min="12548" max="12548" width="8.5703125" style="81" customWidth="1"/>
    <col min="12549" max="12549" width="5.85546875" style="81" customWidth="1"/>
    <col min="12550" max="12550" width="5.5703125" style="81" customWidth="1"/>
    <col min="12551" max="12551" width="9.7109375" style="81" customWidth="1"/>
    <col min="12552" max="12552" width="8.85546875" style="81" customWidth="1"/>
    <col min="12553" max="12554" width="6" style="81" customWidth="1"/>
    <col min="12555" max="12555" width="10" style="81" customWidth="1"/>
    <col min="12556" max="12556" width="6.5703125" style="81" customWidth="1"/>
    <col min="12557" max="12560" width="3.7109375" style="81" customWidth="1"/>
    <col min="12561" max="12561" width="7.7109375" style="81" customWidth="1"/>
    <col min="12562" max="12566" width="3.7109375" style="81" customWidth="1"/>
    <col min="12567" max="12567" width="7.7109375" style="81" customWidth="1"/>
    <col min="12568" max="12569" width="8.28515625" style="81" customWidth="1"/>
    <col min="12570" max="12570" width="6.42578125" style="81" customWidth="1"/>
    <col min="12571" max="12571" width="10.7109375" style="81" customWidth="1"/>
    <col min="12572" max="12572" width="6" style="81" customWidth="1"/>
    <col min="12573" max="12800" width="9.140625" style="81"/>
    <col min="12801" max="12801" width="3.7109375" style="81" customWidth="1"/>
    <col min="12802" max="12802" width="24.140625" style="81" customWidth="1"/>
    <col min="12803" max="12803" width="6.7109375" style="81" customWidth="1"/>
    <col min="12804" max="12804" width="8.5703125" style="81" customWidth="1"/>
    <col min="12805" max="12805" width="5.85546875" style="81" customWidth="1"/>
    <col min="12806" max="12806" width="5.5703125" style="81" customWidth="1"/>
    <col min="12807" max="12807" width="9.7109375" style="81" customWidth="1"/>
    <col min="12808" max="12808" width="8.85546875" style="81" customWidth="1"/>
    <col min="12809" max="12810" width="6" style="81" customWidth="1"/>
    <col min="12811" max="12811" width="10" style="81" customWidth="1"/>
    <col min="12812" max="12812" width="6.5703125" style="81" customWidth="1"/>
    <col min="12813" max="12816" width="3.7109375" style="81" customWidth="1"/>
    <col min="12817" max="12817" width="7.7109375" style="81" customWidth="1"/>
    <col min="12818" max="12822" width="3.7109375" style="81" customWidth="1"/>
    <col min="12823" max="12823" width="7.7109375" style="81" customWidth="1"/>
    <col min="12824" max="12825" width="8.28515625" style="81" customWidth="1"/>
    <col min="12826" max="12826" width="6.42578125" style="81" customWidth="1"/>
    <col min="12827" max="12827" width="10.7109375" style="81" customWidth="1"/>
    <col min="12828" max="12828" width="6" style="81" customWidth="1"/>
    <col min="12829" max="13056" width="9.140625" style="81"/>
    <col min="13057" max="13057" width="3.7109375" style="81" customWidth="1"/>
    <col min="13058" max="13058" width="24.140625" style="81" customWidth="1"/>
    <col min="13059" max="13059" width="6.7109375" style="81" customWidth="1"/>
    <col min="13060" max="13060" width="8.5703125" style="81" customWidth="1"/>
    <col min="13061" max="13061" width="5.85546875" style="81" customWidth="1"/>
    <col min="13062" max="13062" width="5.5703125" style="81" customWidth="1"/>
    <col min="13063" max="13063" width="9.7109375" style="81" customWidth="1"/>
    <col min="13064" max="13064" width="8.85546875" style="81" customWidth="1"/>
    <col min="13065" max="13066" width="6" style="81" customWidth="1"/>
    <col min="13067" max="13067" width="10" style="81" customWidth="1"/>
    <col min="13068" max="13068" width="6.5703125" style="81" customWidth="1"/>
    <col min="13069" max="13072" width="3.7109375" style="81" customWidth="1"/>
    <col min="13073" max="13073" width="7.7109375" style="81" customWidth="1"/>
    <col min="13074" max="13078" width="3.7109375" style="81" customWidth="1"/>
    <col min="13079" max="13079" width="7.7109375" style="81" customWidth="1"/>
    <col min="13080" max="13081" width="8.28515625" style="81" customWidth="1"/>
    <col min="13082" max="13082" width="6.42578125" style="81" customWidth="1"/>
    <col min="13083" max="13083" width="10.7109375" style="81" customWidth="1"/>
    <col min="13084" max="13084" width="6" style="81" customWidth="1"/>
    <col min="13085" max="13312" width="9.140625" style="81"/>
    <col min="13313" max="13313" width="3.7109375" style="81" customWidth="1"/>
    <col min="13314" max="13314" width="24.140625" style="81" customWidth="1"/>
    <col min="13315" max="13315" width="6.7109375" style="81" customWidth="1"/>
    <col min="13316" max="13316" width="8.5703125" style="81" customWidth="1"/>
    <col min="13317" max="13317" width="5.85546875" style="81" customWidth="1"/>
    <col min="13318" max="13318" width="5.5703125" style="81" customWidth="1"/>
    <col min="13319" max="13319" width="9.7109375" style="81" customWidth="1"/>
    <col min="13320" max="13320" width="8.85546875" style="81" customWidth="1"/>
    <col min="13321" max="13322" width="6" style="81" customWidth="1"/>
    <col min="13323" max="13323" width="10" style="81" customWidth="1"/>
    <col min="13324" max="13324" width="6.5703125" style="81" customWidth="1"/>
    <col min="13325" max="13328" width="3.7109375" style="81" customWidth="1"/>
    <col min="13329" max="13329" width="7.7109375" style="81" customWidth="1"/>
    <col min="13330" max="13334" width="3.7109375" style="81" customWidth="1"/>
    <col min="13335" max="13335" width="7.7109375" style="81" customWidth="1"/>
    <col min="13336" max="13337" width="8.28515625" style="81" customWidth="1"/>
    <col min="13338" max="13338" width="6.42578125" style="81" customWidth="1"/>
    <col min="13339" max="13339" width="10.7109375" style="81" customWidth="1"/>
    <col min="13340" max="13340" width="6" style="81" customWidth="1"/>
    <col min="13341" max="13568" width="9.140625" style="81"/>
    <col min="13569" max="13569" width="3.7109375" style="81" customWidth="1"/>
    <col min="13570" max="13570" width="24.140625" style="81" customWidth="1"/>
    <col min="13571" max="13571" width="6.7109375" style="81" customWidth="1"/>
    <col min="13572" max="13572" width="8.5703125" style="81" customWidth="1"/>
    <col min="13573" max="13573" width="5.85546875" style="81" customWidth="1"/>
    <col min="13574" max="13574" width="5.5703125" style="81" customWidth="1"/>
    <col min="13575" max="13575" width="9.7109375" style="81" customWidth="1"/>
    <col min="13576" max="13576" width="8.85546875" style="81" customWidth="1"/>
    <col min="13577" max="13578" width="6" style="81" customWidth="1"/>
    <col min="13579" max="13579" width="10" style="81" customWidth="1"/>
    <col min="13580" max="13580" width="6.5703125" style="81" customWidth="1"/>
    <col min="13581" max="13584" width="3.7109375" style="81" customWidth="1"/>
    <col min="13585" max="13585" width="7.7109375" style="81" customWidth="1"/>
    <col min="13586" max="13590" width="3.7109375" style="81" customWidth="1"/>
    <col min="13591" max="13591" width="7.7109375" style="81" customWidth="1"/>
    <col min="13592" max="13593" width="8.28515625" style="81" customWidth="1"/>
    <col min="13594" max="13594" width="6.42578125" style="81" customWidth="1"/>
    <col min="13595" max="13595" width="10.7109375" style="81" customWidth="1"/>
    <col min="13596" max="13596" width="6" style="81" customWidth="1"/>
    <col min="13597" max="13824" width="9.140625" style="81"/>
    <col min="13825" max="13825" width="3.7109375" style="81" customWidth="1"/>
    <col min="13826" max="13826" width="24.140625" style="81" customWidth="1"/>
    <col min="13827" max="13827" width="6.7109375" style="81" customWidth="1"/>
    <col min="13828" max="13828" width="8.5703125" style="81" customWidth="1"/>
    <col min="13829" max="13829" width="5.85546875" style="81" customWidth="1"/>
    <col min="13830" max="13830" width="5.5703125" style="81" customWidth="1"/>
    <col min="13831" max="13831" width="9.7109375" style="81" customWidth="1"/>
    <col min="13832" max="13832" width="8.85546875" style="81" customWidth="1"/>
    <col min="13833" max="13834" width="6" style="81" customWidth="1"/>
    <col min="13835" max="13835" width="10" style="81" customWidth="1"/>
    <col min="13836" max="13836" width="6.5703125" style="81" customWidth="1"/>
    <col min="13837" max="13840" width="3.7109375" style="81" customWidth="1"/>
    <col min="13841" max="13841" width="7.7109375" style="81" customWidth="1"/>
    <col min="13842" max="13846" width="3.7109375" style="81" customWidth="1"/>
    <col min="13847" max="13847" width="7.7109375" style="81" customWidth="1"/>
    <col min="13848" max="13849" width="8.28515625" style="81" customWidth="1"/>
    <col min="13850" max="13850" width="6.42578125" style="81" customWidth="1"/>
    <col min="13851" max="13851" width="10.7109375" style="81" customWidth="1"/>
    <col min="13852" max="13852" width="6" style="81" customWidth="1"/>
    <col min="13853" max="14080" width="9.140625" style="81"/>
    <col min="14081" max="14081" width="3.7109375" style="81" customWidth="1"/>
    <col min="14082" max="14082" width="24.140625" style="81" customWidth="1"/>
    <col min="14083" max="14083" width="6.7109375" style="81" customWidth="1"/>
    <col min="14084" max="14084" width="8.5703125" style="81" customWidth="1"/>
    <col min="14085" max="14085" width="5.85546875" style="81" customWidth="1"/>
    <col min="14086" max="14086" width="5.5703125" style="81" customWidth="1"/>
    <col min="14087" max="14087" width="9.7109375" style="81" customWidth="1"/>
    <col min="14088" max="14088" width="8.85546875" style="81" customWidth="1"/>
    <col min="14089" max="14090" width="6" style="81" customWidth="1"/>
    <col min="14091" max="14091" width="10" style="81" customWidth="1"/>
    <col min="14092" max="14092" width="6.5703125" style="81" customWidth="1"/>
    <col min="14093" max="14096" width="3.7109375" style="81" customWidth="1"/>
    <col min="14097" max="14097" width="7.7109375" style="81" customWidth="1"/>
    <col min="14098" max="14102" width="3.7109375" style="81" customWidth="1"/>
    <col min="14103" max="14103" width="7.7109375" style="81" customWidth="1"/>
    <col min="14104" max="14105" width="8.28515625" style="81" customWidth="1"/>
    <col min="14106" max="14106" width="6.42578125" style="81" customWidth="1"/>
    <col min="14107" max="14107" width="10.7109375" style="81" customWidth="1"/>
    <col min="14108" max="14108" width="6" style="81" customWidth="1"/>
    <col min="14109" max="14336" width="9.140625" style="81"/>
    <col min="14337" max="14337" width="3.7109375" style="81" customWidth="1"/>
    <col min="14338" max="14338" width="24.140625" style="81" customWidth="1"/>
    <col min="14339" max="14339" width="6.7109375" style="81" customWidth="1"/>
    <col min="14340" max="14340" width="8.5703125" style="81" customWidth="1"/>
    <col min="14341" max="14341" width="5.85546875" style="81" customWidth="1"/>
    <col min="14342" max="14342" width="5.5703125" style="81" customWidth="1"/>
    <col min="14343" max="14343" width="9.7109375" style="81" customWidth="1"/>
    <col min="14344" max="14344" width="8.85546875" style="81" customWidth="1"/>
    <col min="14345" max="14346" width="6" style="81" customWidth="1"/>
    <col min="14347" max="14347" width="10" style="81" customWidth="1"/>
    <col min="14348" max="14348" width="6.5703125" style="81" customWidth="1"/>
    <col min="14349" max="14352" width="3.7109375" style="81" customWidth="1"/>
    <col min="14353" max="14353" width="7.7109375" style="81" customWidth="1"/>
    <col min="14354" max="14358" width="3.7109375" style="81" customWidth="1"/>
    <col min="14359" max="14359" width="7.7109375" style="81" customWidth="1"/>
    <col min="14360" max="14361" width="8.28515625" style="81" customWidth="1"/>
    <col min="14362" max="14362" width="6.42578125" style="81" customWidth="1"/>
    <col min="14363" max="14363" width="10.7109375" style="81" customWidth="1"/>
    <col min="14364" max="14364" width="6" style="81" customWidth="1"/>
    <col min="14365" max="14592" width="9.140625" style="81"/>
    <col min="14593" max="14593" width="3.7109375" style="81" customWidth="1"/>
    <col min="14594" max="14594" width="24.140625" style="81" customWidth="1"/>
    <col min="14595" max="14595" width="6.7109375" style="81" customWidth="1"/>
    <col min="14596" max="14596" width="8.5703125" style="81" customWidth="1"/>
    <col min="14597" max="14597" width="5.85546875" style="81" customWidth="1"/>
    <col min="14598" max="14598" width="5.5703125" style="81" customWidth="1"/>
    <col min="14599" max="14599" width="9.7109375" style="81" customWidth="1"/>
    <col min="14600" max="14600" width="8.85546875" style="81" customWidth="1"/>
    <col min="14601" max="14602" width="6" style="81" customWidth="1"/>
    <col min="14603" max="14603" width="10" style="81" customWidth="1"/>
    <col min="14604" max="14604" width="6.5703125" style="81" customWidth="1"/>
    <col min="14605" max="14608" width="3.7109375" style="81" customWidth="1"/>
    <col min="14609" max="14609" width="7.7109375" style="81" customWidth="1"/>
    <col min="14610" max="14614" width="3.7109375" style="81" customWidth="1"/>
    <col min="14615" max="14615" width="7.7109375" style="81" customWidth="1"/>
    <col min="14616" max="14617" width="8.28515625" style="81" customWidth="1"/>
    <col min="14618" max="14618" width="6.42578125" style="81" customWidth="1"/>
    <col min="14619" max="14619" width="10.7109375" style="81" customWidth="1"/>
    <col min="14620" max="14620" width="6" style="81" customWidth="1"/>
    <col min="14621" max="14848" width="9.140625" style="81"/>
    <col min="14849" max="14849" width="3.7109375" style="81" customWidth="1"/>
    <col min="14850" max="14850" width="24.140625" style="81" customWidth="1"/>
    <col min="14851" max="14851" width="6.7109375" style="81" customWidth="1"/>
    <col min="14852" max="14852" width="8.5703125" style="81" customWidth="1"/>
    <col min="14853" max="14853" width="5.85546875" style="81" customWidth="1"/>
    <col min="14854" max="14854" width="5.5703125" style="81" customWidth="1"/>
    <col min="14855" max="14855" width="9.7109375" style="81" customWidth="1"/>
    <col min="14856" max="14856" width="8.85546875" style="81" customWidth="1"/>
    <col min="14857" max="14858" width="6" style="81" customWidth="1"/>
    <col min="14859" max="14859" width="10" style="81" customWidth="1"/>
    <col min="14860" max="14860" width="6.5703125" style="81" customWidth="1"/>
    <col min="14861" max="14864" width="3.7109375" style="81" customWidth="1"/>
    <col min="14865" max="14865" width="7.7109375" style="81" customWidth="1"/>
    <col min="14866" max="14870" width="3.7109375" style="81" customWidth="1"/>
    <col min="14871" max="14871" width="7.7109375" style="81" customWidth="1"/>
    <col min="14872" max="14873" width="8.28515625" style="81" customWidth="1"/>
    <col min="14874" max="14874" width="6.42578125" style="81" customWidth="1"/>
    <col min="14875" max="14875" width="10.7109375" style="81" customWidth="1"/>
    <col min="14876" max="14876" width="6" style="81" customWidth="1"/>
    <col min="14877" max="15104" width="9.140625" style="81"/>
    <col min="15105" max="15105" width="3.7109375" style="81" customWidth="1"/>
    <col min="15106" max="15106" width="24.140625" style="81" customWidth="1"/>
    <col min="15107" max="15107" width="6.7109375" style="81" customWidth="1"/>
    <col min="15108" max="15108" width="8.5703125" style="81" customWidth="1"/>
    <col min="15109" max="15109" width="5.85546875" style="81" customWidth="1"/>
    <col min="15110" max="15110" width="5.5703125" style="81" customWidth="1"/>
    <col min="15111" max="15111" width="9.7109375" style="81" customWidth="1"/>
    <col min="15112" max="15112" width="8.85546875" style="81" customWidth="1"/>
    <col min="15113" max="15114" width="6" style="81" customWidth="1"/>
    <col min="15115" max="15115" width="10" style="81" customWidth="1"/>
    <col min="15116" max="15116" width="6.5703125" style="81" customWidth="1"/>
    <col min="15117" max="15120" width="3.7109375" style="81" customWidth="1"/>
    <col min="15121" max="15121" width="7.7109375" style="81" customWidth="1"/>
    <col min="15122" max="15126" width="3.7109375" style="81" customWidth="1"/>
    <col min="15127" max="15127" width="7.7109375" style="81" customWidth="1"/>
    <col min="15128" max="15129" width="8.28515625" style="81" customWidth="1"/>
    <col min="15130" max="15130" width="6.42578125" style="81" customWidth="1"/>
    <col min="15131" max="15131" width="10.7109375" style="81" customWidth="1"/>
    <col min="15132" max="15132" width="6" style="81" customWidth="1"/>
    <col min="15133" max="15360" width="9.140625" style="81"/>
    <col min="15361" max="15361" width="3.7109375" style="81" customWidth="1"/>
    <col min="15362" max="15362" width="24.140625" style="81" customWidth="1"/>
    <col min="15363" max="15363" width="6.7109375" style="81" customWidth="1"/>
    <col min="15364" max="15364" width="8.5703125" style="81" customWidth="1"/>
    <col min="15365" max="15365" width="5.85546875" style="81" customWidth="1"/>
    <col min="15366" max="15366" width="5.5703125" style="81" customWidth="1"/>
    <col min="15367" max="15367" width="9.7109375" style="81" customWidth="1"/>
    <col min="15368" max="15368" width="8.85546875" style="81" customWidth="1"/>
    <col min="15369" max="15370" width="6" style="81" customWidth="1"/>
    <col min="15371" max="15371" width="10" style="81" customWidth="1"/>
    <col min="15372" max="15372" width="6.5703125" style="81" customWidth="1"/>
    <col min="15373" max="15376" width="3.7109375" style="81" customWidth="1"/>
    <col min="15377" max="15377" width="7.7109375" style="81" customWidth="1"/>
    <col min="15378" max="15382" width="3.7109375" style="81" customWidth="1"/>
    <col min="15383" max="15383" width="7.7109375" style="81" customWidth="1"/>
    <col min="15384" max="15385" width="8.28515625" style="81" customWidth="1"/>
    <col min="15386" max="15386" width="6.42578125" style="81" customWidth="1"/>
    <col min="15387" max="15387" width="10.7109375" style="81" customWidth="1"/>
    <col min="15388" max="15388" width="6" style="81" customWidth="1"/>
    <col min="15389" max="15616" width="9.140625" style="81"/>
    <col min="15617" max="15617" width="3.7109375" style="81" customWidth="1"/>
    <col min="15618" max="15618" width="24.140625" style="81" customWidth="1"/>
    <col min="15619" max="15619" width="6.7109375" style="81" customWidth="1"/>
    <col min="15620" max="15620" width="8.5703125" style="81" customWidth="1"/>
    <col min="15621" max="15621" width="5.85546875" style="81" customWidth="1"/>
    <col min="15622" max="15622" width="5.5703125" style="81" customWidth="1"/>
    <col min="15623" max="15623" width="9.7109375" style="81" customWidth="1"/>
    <col min="15624" max="15624" width="8.85546875" style="81" customWidth="1"/>
    <col min="15625" max="15626" width="6" style="81" customWidth="1"/>
    <col min="15627" max="15627" width="10" style="81" customWidth="1"/>
    <col min="15628" max="15628" width="6.5703125" style="81" customWidth="1"/>
    <col min="15629" max="15632" width="3.7109375" style="81" customWidth="1"/>
    <col min="15633" max="15633" width="7.7109375" style="81" customWidth="1"/>
    <col min="15634" max="15638" width="3.7109375" style="81" customWidth="1"/>
    <col min="15639" max="15639" width="7.7109375" style="81" customWidth="1"/>
    <col min="15640" max="15641" width="8.28515625" style="81" customWidth="1"/>
    <col min="15642" max="15642" width="6.42578125" style="81" customWidth="1"/>
    <col min="15643" max="15643" width="10.7109375" style="81" customWidth="1"/>
    <col min="15644" max="15644" width="6" style="81" customWidth="1"/>
    <col min="15645" max="15872" width="9.140625" style="81"/>
    <col min="15873" max="15873" width="3.7109375" style="81" customWidth="1"/>
    <col min="15874" max="15874" width="24.140625" style="81" customWidth="1"/>
    <col min="15875" max="15875" width="6.7109375" style="81" customWidth="1"/>
    <col min="15876" max="15876" width="8.5703125" style="81" customWidth="1"/>
    <col min="15877" max="15877" width="5.85546875" style="81" customWidth="1"/>
    <col min="15878" max="15878" width="5.5703125" style="81" customWidth="1"/>
    <col min="15879" max="15879" width="9.7109375" style="81" customWidth="1"/>
    <col min="15880" max="15880" width="8.85546875" style="81" customWidth="1"/>
    <col min="15881" max="15882" width="6" style="81" customWidth="1"/>
    <col min="15883" max="15883" width="10" style="81" customWidth="1"/>
    <col min="15884" max="15884" width="6.5703125" style="81" customWidth="1"/>
    <col min="15885" max="15888" width="3.7109375" style="81" customWidth="1"/>
    <col min="15889" max="15889" width="7.7109375" style="81" customWidth="1"/>
    <col min="15890" max="15894" width="3.7109375" style="81" customWidth="1"/>
    <col min="15895" max="15895" width="7.7109375" style="81" customWidth="1"/>
    <col min="15896" max="15897" width="8.28515625" style="81" customWidth="1"/>
    <col min="15898" max="15898" width="6.42578125" style="81" customWidth="1"/>
    <col min="15899" max="15899" width="10.7109375" style="81" customWidth="1"/>
    <col min="15900" max="15900" width="6" style="81" customWidth="1"/>
    <col min="15901" max="16128" width="9.140625" style="81"/>
    <col min="16129" max="16129" width="3.7109375" style="81" customWidth="1"/>
    <col min="16130" max="16130" width="24.140625" style="81" customWidth="1"/>
    <col min="16131" max="16131" width="6.7109375" style="81" customWidth="1"/>
    <col min="16132" max="16132" width="8.5703125" style="81" customWidth="1"/>
    <col min="16133" max="16133" width="5.85546875" style="81" customWidth="1"/>
    <col min="16134" max="16134" width="5.5703125" style="81" customWidth="1"/>
    <col min="16135" max="16135" width="9.7109375" style="81" customWidth="1"/>
    <col min="16136" max="16136" width="8.85546875" style="81" customWidth="1"/>
    <col min="16137" max="16138" width="6" style="81" customWidth="1"/>
    <col min="16139" max="16139" width="10" style="81" customWidth="1"/>
    <col min="16140" max="16140" width="6.5703125" style="81" customWidth="1"/>
    <col min="16141" max="16144" width="3.7109375" style="81" customWidth="1"/>
    <col min="16145" max="16145" width="7.7109375" style="81" customWidth="1"/>
    <col min="16146" max="16150" width="3.7109375" style="81" customWidth="1"/>
    <col min="16151" max="16151" width="7.7109375" style="81" customWidth="1"/>
    <col min="16152" max="16153" width="8.28515625" style="81" customWidth="1"/>
    <col min="16154" max="16154" width="6.42578125" style="81" customWidth="1"/>
    <col min="16155" max="16155" width="10.7109375" style="81" customWidth="1"/>
    <col min="16156" max="16156" width="6" style="81" customWidth="1"/>
    <col min="16157" max="16384" width="9.140625" style="81"/>
  </cols>
  <sheetData>
    <row r="1" spans="1:28" s="48" customFormat="1" ht="40.5" customHeight="1" thickBot="1">
      <c r="A1" s="551"/>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row>
    <row r="2" spans="1:28" s="48" customFormat="1" ht="102.75" customHeight="1">
      <c r="A2" s="49" t="s">
        <v>251</v>
      </c>
      <c r="B2" s="50" t="s">
        <v>252</v>
      </c>
      <c r="C2" s="51" t="s">
        <v>253</v>
      </c>
      <c r="D2" s="52" t="s">
        <v>254</v>
      </c>
      <c r="E2" s="52" t="s">
        <v>255</v>
      </c>
      <c r="F2" s="52" t="s">
        <v>256</v>
      </c>
      <c r="G2" s="52" t="s">
        <v>257</v>
      </c>
      <c r="H2" s="52" t="s">
        <v>258</v>
      </c>
      <c r="I2" s="52" t="s">
        <v>259</v>
      </c>
      <c r="J2" s="52" t="s">
        <v>344</v>
      </c>
      <c r="K2" s="52" t="s">
        <v>110</v>
      </c>
      <c r="L2" s="53" t="s">
        <v>345</v>
      </c>
      <c r="M2" s="54" t="s">
        <v>260</v>
      </c>
      <c r="N2" s="54" t="s">
        <v>261</v>
      </c>
      <c r="O2" s="54" t="s">
        <v>262</v>
      </c>
      <c r="P2" s="54" t="s">
        <v>138</v>
      </c>
      <c r="Q2" s="55" t="s">
        <v>263</v>
      </c>
      <c r="R2" s="54" t="s">
        <v>87</v>
      </c>
      <c r="S2" s="54" t="s">
        <v>264</v>
      </c>
      <c r="T2" s="54" t="s">
        <v>95</v>
      </c>
      <c r="U2" s="54" t="s">
        <v>265</v>
      </c>
      <c r="V2" s="54" t="s">
        <v>266</v>
      </c>
      <c r="W2" s="54" t="s">
        <v>117</v>
      </c>
      <c r="X2" s="54" t="s">
        <v>267</v>
      </c>
      <c r="Y2" s="52" t="s">
        <v>114</v>
      </c>
      <c r="Z2" s="52" t="s">
        <v>268</v>
      </c>
      <c r="AA2" s="52" t="s">
        <v>269</v>
      </c>
      <c r="AB2" s="56" t="s">
        <v>270</v>
      </c>
    </row>
    <row r="3" spans="1:28" s="64" customFormat="1" ht="15.75" customHeight="1">
      <c r="A3" s="57">
        <v>1</v>
      </c>
      <c r="B3" s="552">
        <v>2</v>
      </c>
      <c r="C3" s="552"/>
      <c r="D3" s="58">
        <v>3</v>
      </c>
      <c r="E3" s="58">
        <v>4</v>
      </c>
      <c r="F3" s="58">
        <v>5</v>
      </c>
      <c r="G3" s="58">
        <v>6</v>
      </c>
      <c r="H3" s="58">
        <v>7</v>
      </c>
      <c r="I3" s="58">
        <v>10</v>
      </c>
      <c r="J3" s="58">
        <v>11</v>
      </c>
      <c r="K3" s="59">
        <v>12</v>
      </c>
      <c r="L3" s="60">
        <v>13</v>
      </c>
      <c r="M3" s="61">
        <v>14</v>
      </c>
      <c r="N3" s="61">
        <v>15</v>
      </c>
      <c r="O3" s="61">
        <v>16</v>
      </c>
      <c r="P3" s="61">
        <v>17</v>
      </c>
      <c r="Q3" s="62">
        <v>18</v>
      </c>
      <c r="R3" s="61">
        <v>19</v>
      </c>
      <c r="S3" s="61">
        <v>20</v>
      </c>
      <c r="T3" s="61">
        <v>21</v>
      </c>
      <c r="U3" s="61">
        <v>22</v>
      </c>
      <c r="V3" s="61">
        <v>23</v>
      </c>
      <c r="W3" s="61">
        <v>24</v>
      </c>
      <c r="X3" s="61">
        <v>25</v>
      </c>
      <c r="Y3" s="58">
        <v>26</v>
      </c>
      <c r="Z3" s="58">
        <v>27</v>
      </c>
      <c r="AA3" s="58">
        <v>28</v>
      </c>
      <c r="AB3" s="63">
        <v>29</v>
      </c>
    </row>
    <row r="4" spans="1:28" s="69" customFormat="1" ht="24.95" customHeight="1">
      <c r="A4" s="65">
        <v>1</v>
      </c>
      <c r="B4" s="66" t="str">
        <f>PROPER(Data!F2&amp;" "&amp;Data!G2)</f>
        <v>Sri Kunchala Seshu</v>
      </c>
      <c r="C4" s="130" t="str">
        <f>Data!G4</f>
        <v>0618183</v>
      </c>
      <c r="D4" s="66"/>
      <c r="E4" s="66"/>
      <c r="F4" s="66"/>
      <c r="G4" s="66"/>
      <c r="H4" s="66"/>
      <c r="I4" s="66"/>
      <c r="J4" s="134">
        <f>Annexure!E28</f>
        <v>110952</v>
      </c>
      <c r="K4" s="67">
        <f>SUM(D4:J4)</f>
        <v>110952</v>
      </c>
      <c r="L4" s="134">
        <f>Annexure!F28</f>
        <v>2547</v>
      </c>
      <c r="M4" s="66"/>
      <c r="N4" s="66"/>
      <c r="O4" s="66"/>
      <c r="P4" s="66"/>
      <c r="Q4" s="66"/>
      <c r="R4" s="66"/>
      <c r="S4" s="66"/>
      <c r="T4" s="66"/>
      <c r="U4" s="66"/>
      <c r="V4" s="66"/>
      <c r="W4" s="66"/>
      <c r="X4" s="67">
        <f>SUM(L4:W4)</f>
        <v>2547</v>
      </c>
      <c r="Y4" s="67">
        <f>K4-X4</f>
        <v>108405</v>
      </c>
      <c r="Z4" s="66"/>
      <c r="AA4" s="67">
        <f>Y4-Z4</f>
        <v>108405</v>
      </c>
      <c r="AB4" s="68"/>
    </row>
    <row r="5" spans="1:28" s="74" customFormat="1" ht="24.95" customHeight="1">
      <c r="A5" s="70">
        <v>2</v>
      </c>
      <c r="B5" s="71"/>
      <c r="C5" s="71"/>
      <c r="D5" s="71"/>
      <c r="E5" s="71"/>
      <c r="F5" s="71"/>
      <c r="G5" s="71"/>
      <c r="H5" s="71"/>
      <c r="I5" s="71"/>
      <c r="J5" s="71"/>
      <c r="K5" s="72">
        <f t="shared" ref="K5:K18" si="0">SUM(D5:J5)</f>
        <v>0</v>
      </c>
      <c r="L5" s="71"/>
      <c r="M5" s="71"/>
      <c r="N5" s="71"/>
      <c r="O5" s="71"/>
      <c r="P5" s="71"/>
      <c r="Q5" s="71"/>
      <c r="R5" s="71"/>
      <c r="S5" s="71"/>
      <c r="T5" s="71"/>
      <c r="U5" s="71"/>
      <c r="V5" s="71"/>
      <c r="W5" s="71"/>
      <c r="X5" s="72">
        <f t="shared" ref="X5:X18" si="1">SUM(L5:W5)</f>
        <v>0</v>
      </c>
      <c r="Y5" s="72">
        <f t="shared" ref="Y5:Y18" si="2">K5-X5</f>
        <v>0</v>
      </c>
      <c r="Z5" s="71"/>
      <c r="AA5" s="72">
        <f t="shared" ref="AA5:AA18" si="3">Y5-Z5</f>
        <v>0</v>
      </c>
      <c r="AB5" s="73"/>
    </row>
    <row r="6" spans="1:28" s="74" customFormat="1" ht="24.95" customHeight="1">
      <c r="A6" s="65">
        <v>3</v>
      </c>
      <c r="B6" s="71"/>
      <c r="C6" s="71"/>
      <c r="D6" s="71"/>
      <c r="E6" s="71"/>
      <c r="F6" s="71"/>
      <c r="G6" s="71"/>
      <c r="H6" s="71"/>
      <c r="I6" s="71"/>
      <c r="J6" s="71"/>
      <c r="K6" s="72">
        <f t="shared" si="0"/>
        <v>0</v>
      </c>
      <c r="L6" s="71"/>
      <c r="M6" s="71"/>
      <c r="N6" s="71"/>
      <c r="O6" s="71"/>
      <c r="P6" s="71"/>
      <c r="Q6" s="71"/>
      <c r="R6" s="71"/>
      <c r="S6" s="71"/>
      <c r="T6" s="71"/>
      <c r="U6" s="71"/>
      <c r="V6" s="71"/>
      <c r="W6" s="71"/>
      <c r="X6" s="72">
        <f t="shared" si="1"/>
        <v>0</v>
      </c>
      <c r="Y6" s="72">
        <f t="shared" si="2"/>
        <v>0</v>
      </c>
      <c r="Z6" s="71"/>
      <c r="AA6" s="72">
        <f t="shared" si="3"/>
        <v>0</v>
      </c>
      <c r="AB6" s="73"/>
    </row>
    <row r="7" spans="1:28" s="75" customFormat="1" ht="24.95" customHeight="1">
      <c r="A7" s="70">
        <v>4</v>
      </c>
      <c r="B7" s="71"/>
      <c r="C7" s="71"/>
      <c r="D7" s="71"/>
      <c r="E7" s="71"/>
      <c r="F7" s="71"/>
      <c r="G7" s="71"/>
      <c r="H7" s="71"/>
      <c r="I7" s="71"/>
      <c r="J7" s="71"/>
      <c r="K7" s="72">
        <f t="shared" si="0"/>
        <v>0</v>
      </c>
      <c r="L7" s="71"/>
      <c r="M7" s="71"/>
      <c r="N7" s="71"/>
      <c r="O7" s="71"/>
      <c r="P7" s="71"/>
      <c r="Q7" s="71"/>
      <c r="R7" s="71"/>
      <c r="S7" s="71"/>
      <c r="T7" s="71"/>
      <c r="U7" s="71"/>
      <c r="V7" s="71"/>
      <c r="W7" s="71"/>
      <c r="X7" s="72">
        <f t="shared" si="1"/>
        <v>0</v>
      </c>
      <c r="Y7" s="72">
        <f t="shared" si="2"/>
        <v>0</v>
      </c>
      <c r="Z7" s="71"/>
      <c r="AA7" s="72">
        <f t="shared" si="3"/>
        <v>0</v>
      </c>
      <c r="AB7" s="73"/>
    </row>
    <row r="8" spans="1:28" s="69" customFormat="1" ht="24.95" customHeight="1">
      <c r="A8" s="65">
        <v>5</v>
      </c>
      <c r="B8" s="71"/>
      <c r="C8" s="71"/>
      <c r="D8" s="71"/>
      <c r="E8" s="71"/>
      <c r="F8" s="71"/>
      <c r="G8" s="71"/>
      <c r="H8" s="71"/>
      <c r="I8" s="71"/>
      <c r="J8" s="71"/>
      <c r="K8" s="72">
        <f t="shared" si="0"/>
        <v>0</v>
      </c>
      <c r="L8" s="71"/>
      <c r="M8" s="71"/>
      <c r="N8" s="71"/>
      <c r="O8" s="71"/>
      <c r="P8" s="71"/>
      <c r="Q8" s="71"/>
      <c r="R8" s="71"/>
      <c r="S8" s="71"/>
      <c r="T8" s="71"/>
      <c r="U8" s="71"/>
      <c r="V8" s="71"/>
      <c r="W8" s="71"/>
      <c r="X8" s="72">
        <f t="shared" si="1"/>
        <v>0</v>
      </c>
      <c r="Y8" s="72">
        <f t="shared" si="2"/>
        <v>0</v>
      </c>
      <c r="Z8" s="71"/>
      <c r="AA8" s="72">
        <f t="shared" si="3"/>
        <v>0</v>
      </c>
      <c r="AB8" s="73"/>
    </row>
    <row r="9" spans="1:28" s="74" customFormat="1" ht="24.95" customHeight="1">
      <c r="A9" s="70">
        <v>6</v>
      </c>
      <c r="B9" s="71"/>
      <c r="C9" s="71"/>
      <c r="D9" s="71"/>
      <c r="E9" s="71"/>
      <c r="F9" s="71"/>
      <c r="G9" s="71"/>
      <c r="H9" s="71"/>
      <c r="I9" s="71"/>
      <c r="J9" s="71"/>
      <c r="K9" s="72">
        <f t="shared" si="0"/>
        <v>0</v>
      </c>
      <c r="L9" s="71"/>
      <c r="M9" s="71"/>
      <c r="N9" s="71"/>
      <c r="O9" s="71"/>
      <c r="P9" s="71"/>
      <c r="Q9" s="71"/>
      <c r="R9" s="71"/>
      <c r="S9" s="71"/>
      <c r="T9" s="71"/>
      <c r="U9" s="71"/>
      <c r="V9" s="71"/>
      <c r="W9" s="71"/>
      <c r="X9" s="72">
        <f t="shared" si="1"/>
        <v>0</v>
      </c>
      <c r="Y9" s="72">
        <f t="shared" si="2"/>
        <v>0</v>
      </c>
      <c r="Z9" s="71"/>
      <c r="AA9" s="72">
        <f t="shared" si="3"/>
        <v>0</v>
      </c>
      <c r="AB9" s="73"/>
    </row>
    <row r="10" spans="1:28" s="74" customFormat="1" ht="24.95" customHeight="1">
      <c r="A10" s="65">
        <v>7</v>
      </c>
      <c r="B10" s="71"/>
      <c r="C10" s="71"/>
      <c r="D10" s="71"/>
      <c r="E10" s="71"/>
      <c r="F10" s="71"/>
      <c r="G10" s="71"/>
      <c r="H10" s="71"/>
      <c r="I10" s="71"/>
      <c r="J10" s="71"/>
      <c r="K10" s="72">
        <f t="shared" si="0"/>
        <v>0</v>
      </c>
      <c r="L10" s="71"/>
      <c r="M10" s="71"/>
      <c r="N10" s="71"/>
      <c r="O10" s="71"/>
      <c r="P10" s="71"/>
      <c r="Q10" s="71"/>
      <c r="R10" s="71"/>
      <c r="S10" s="71"/>
      <c r="T10" s="71"/>
      <c r="U10" s="71"/>
      <c r="V10" s="71"/>
      <c r="W10" s="71"/>
      <c r="X10" s="72">
        <f t="shared" si="1"/>
        <v>0</v>
      </c>
      <c r="Y10" s="72">
        <f t="shared" si="2"/>
        <v>0</v>
      </c>
      <c r="Z10" s="71"/>
      <c r="AA10" s="72">
        <f t="shared" si="3"/>
        <v>0</v>
      </c>
      <c r="AB10" s="73"/>
    </row>
    <row r="11" spans="1:28" s="75" customFormat="1" ht="24.95" customHeight="1">
      <c r="A11" s="70">
        <v>8</v>
      </c>
      <c r="B11" s="71"/>
      <c r="C11" s="71"/>
      <c r="D11" s="71"/>
      <c r="E11" s="71"/>
      <c r="F11" s="71"/>
      <c r="G11" s="71"/>
      <c r="H11" s="71"/>
      <c r="I11" s="71"/>
      <c r="J11" s="71"/>
      <c r="K11" s="72">
        <f t="shared" si="0"/>
        <v>0</v>
      </c>
      <c r="L11" s="71"/>
      <c r="M11" s="71"/>
      <c r="N11" s="71"/>
      <c r="O11" s="71"/>
      <c r="P11" s="71"/>
      <c r="Q11" s="71"/>
      <c r="R11" s="71"/>
      <c r="S11" s="71"/>
      <c r="T11" s="71"/>
      <c r="U11" s="71"/>
      <c r="V11" s="71"/>
      <c r="W11" s="71"/>
      <c r="X11" s="72">
        <f t="shared" si="1"/>
        <v>0</v>
      </c>
      <c r="Y11" s="72">
        <f t="shared" si="2"/>
        <v>0</v>
      </c>
      <c r="Z11" s="71"/>
      <c r="AA11" s="72">
        <f t="shared" si="3"/>
        <v>0</v>
      </c>
      <c r="AB11" s="73"/>
    </row>
    <row r="12" spans="1:28" s="74" customFormat="1" ht="24.95" customHeight="1">
      <c r="A12" s="65">
        <v>9</v>
      </c>
      <c r="B12" s="71"/>
      <c r="C12" s="71"/>
      <c r="D12" s="71"/>
      <c r="E12" s="71"/>
      <c r="F12" s="71"/>
      <c r="G12" s="71"/>
      <c r="H12" s="71"/>
      <c r="I12" s="71"/>
      <c r="J12" s="71"/>
      <c r="K12" s="72">
        <f t="shared" si="0"/>
        <v>0</v>
      </c>
      <c r="L12" s="71"/>
      <c r="M12" s="71"/>
      <c r="N12" s="71"/>
      <c r="O12" s="71"/>
      <c r="P12" s="71"/>
      <c r="Q12" s="71"/>
      <c r="R12" s="71"/>
      <c r="S12" s="71"/>
      <c r="T12" s="71"/>
      <c r="U12" s="71"/>
      <c r="V12" s="71"/>
      <c r="W12" s="71"/>
      <c r="X12" s="72">
        <f t="shared" si="1"/>
        <v>0</v>
      </c>
      <c r="Y12" s="72">
        <f t="shared" si="2"/>
        <v>0</v>
      </c>
      <c r="Z12" s="71"/>
      <c r="AA12" s="72">
        <f t="shared" si="3"/>
        <v>0</v>
      </c>
      <c r="AB12" s="73"/>
    </row>
    <row r="13" spans="1:28" s="75" customFormat="1" ht="24.95" customHeight="1">
      <c r="A13" s="70">
        <v>10</v>
      </c>
      <c r="B13" s="71"/>
      <c r="C13" s="71"/>
      <c r="D13" s="71"/>
      <c r="E13" s="71"/>
      <c r="F13" s="71"/>
      <c r="G13" s="71"/>
      <c r="H13" s="71"/>
      <c r="I13" s="71"/>
      <c r="J13" s="71"/>
      <c r="K13" s="72">
        <f t="shared" si="0"/>
        <v>0</v>
      </c>
      <c r="L13" s="71"/>
      <c r="M13" s="71"/>
      <c r="N13" s="71"/>
      <c r="O13" s="71"/>
      <c r="P13" s="71"/>
      <c r="Q13" s="71"/>
      <c r="R13" s="71"/>
      <c r="S13" s="71"/>
      <c r="T13" s="71"/>
      <c r="U13" s="71"/>
      <c r="V13" s="71"/>
      <c r="W13" s="71"/>
      <c r="X13" s="72">
        <f t="shared" si="1"/>
        <v>0</v>
      </c>
      <c r="Y13" s="72">
        <f t="shared" si="2"/>
        <v>0</v>
      </c>
      <c r="Z13" s="71"/>
      <c r="AA13" s="72">
        <f t="shared" si="3"/>
        <v>0</v>
      </c>
      <c r="AB13" s="73"/>
    </row>
    <row r="14" spans="1:28" s="69" customFormat="1" ht="24.95" customHeight="1">
      <c r="A14" s="65">
        <v>11</v>
      </c>
      <c r="B14" s="71"/>
      <c r="C14" s="71"/>
      <c r="D14" s="71"/>
      <c r="E14" s="71"/>
      <c r="F14" s="71"/>
      <c r="G14" s="71"/>
      <c r="H14" s="71"/>
      <c r="I14" s="71"/>
      <c r="J14" s="71"/>
      <c r="K14" s="72">
        <f t="shared" si="0"/>
        <v>0</v>
      </c>
      <c r="L14" s="71"/>
      <c r="M14" s="71"/>
      <c r="N14" s="71"/>
      <c r="O14" s="71"/>
      <c r="P14" s="71"/>
      <c r="Q14" s="71"/>
      <c r="R14" s="71"/>
      <c r="S14" s="71"/>
      <c r="T14" s="71"/>
      <c r="U14" s="71"/>
      <c r="V14" s="71"/>
      <c r="W14" s="71"/>
      <c r="X14" s="72">
        <f t="shared" si="1"/>
        <v>0</v>
      </c>
      <c r="Y14" s="72">
        <f t="shared" si="2"/>
        <v>0</v>
      </c>
      <c r="Z14" s="71"/>
      <c r="AA14" s="72">
        <f t="shared" si="3"/>
        <v>0</v>
      </c>
      <c r="AB14" s="73"/>
    </row>
    <row r="15" spans="1:28" s="74" customFormat="1" ht="24.95" customHeight="1">
      <c r="A15" s="70">
        <v>12</v>
      </c>
      <c r="B15" s="71"/>
      <c r="C15" s="71"/>
      <c r="D15" s="71"/>
      <c r="E15" s="71"/>
      <c r="F15" s="71"/>
      <c r="G15" s="71"/>
      <c r="H15" s="71"/>
      <c r="I15" s="71"/>
      <c r="J15" s="71"/>
      <c r="K15" s="72">
        <f t="shared" si="0"/>
        <v>0</v>
      </c>
      <c r="L15" s="71"/>
      <c r="M15" s="71"/>
      <c r="N15" s="71"/>
      <c r="O15" s="71"/>
      <c r="P15" s="71"/>
      <c r="Q15" s="71"/>
      <c r="R15" s="71"/>
      <c r="S15" s="71"/>
      <c r="T15" s="71"/>
      <c r="U15" s="71"/>
      <c r="V15" s="71"/>
      <c r="W15" s="71"/>
      <c r="X15" s="72">
        <f t="shared" si="1"/>
        <v>0</v>
      </c>
      <c r="Y15" s="72">
        <f t="shared" si="2"/>
        <v>0</v>
      </c>
      <c r="Z15" s="71"/>
      <c r="AA15" s="72">
        <f t="shared" si="3"/>
        <v>0</v>
      </c>
      <c r="AB15" s="73"/>
    </row>
    <row r="16" spans="1:28" s="74" customFormat="1" ht="24.95" customHeight="1">
      <c r="A16" s="65">
        <v>13</v>
      </c>
      <c r="B16" s="71"/>
      <c r="C16" s="71"/>
      <c r="D16" s="71"/>
      <c r="E16" s="71"/>
      <c r="F16" s="71"/>
      <c r="G16" s="71"/>
      <c r="H16" s="71"/>
      <c r="I16" s="71"/>
      <c r="J16" s="71"/>
      <c r="K16" s="72">
        <f t="shared" si="0"/>
        <v>0</v>
      </c>
      <c r="L16" s="71"/>
      <c r="M16" s="71"/>
      <c r="N16" s="71"/>
      <c r="O16" s="71"/>
      <c r="P16" s="71"/>
      <c r="Q16" s="71"/>
      <c r="R16" s="71"/>
      <c r="S16" s="71"/>
      <c r="T16" s="71"/>
      <c r="U16" s="71"/>
      <c r="V16" s="71"/>
      <c r="W16" s="71"/>
      <c r="X16" s="72">
        <f t="shared" si="1"/>
        <v>0</v>
      </c>
      <c r="Y16" s="72">
        <f t="shared" si="2"/>
        <v>0</v>
      </c>
      <c r="Z16" s="71"/>
      <c r="AA16" s="72">
        <f t="shared" si="3"/>
        <v>0</v>
      </c>
      <c r="AB16" s="73"/>
    </row>
    <row r="17" spans="1:28" s="75" customFormat="1" ht="24.95" customHeight="1">
      <c r="A17" s="70">
        <v>14</v>
      </c>
      <c r="B17" s="71"/>
      <c r="C17" s="71"/>
      <c r="D17" s="71"/>
      <c r="E17" s="71"/>
      <c r="F17" s="71"/>
      <c r="G17" s="71"/>
      <c r="H17" s="71"/>
      <c r="I17" s="71"/>
      <c r="J17" s="71"/>
      <c r="K17" s="72">
        <f t="shared" si="0"/>
        <v>0</v>
      </c>
      <c r="L17" s="71"/>
      <c r="M17" s="71"/>
      <c r="N17" s="71"/>
      <c r="O17" s="71"/>
      <c r="P17" s="71"/>
      <c r="Q17" s="71"/>
      <c r="R17" s="71"/>
      <c r="S17" s="71"/>
      <c r="T17" s="71"/>
      <c r="U17" s="71"/>
      <c r="V17" s="71"/>
      <c r="W17" s="71"/>
      <c r="X17" s="72">
        <f t="shared" si="1"/>
        <v>0</v>
      </c>
      <c r="Y17" s="72">
        <f t="shared" si="2"/>
        <v>0</v>
      </c>
      <c r="Z17" s="71"/>
      <c r="AA17" s="72">
        <f t="shared" si="3"/>
        <v>0</v>
      </c>
      <c r="AB17" s="73"/>
    </row>
    <row r="18" spans="1:28" s="69" customFormat="1" ht="24.95" customHeight="1" thickBot="1">
      <c r="A18" s="76">
        <v>15</v>
      </c>
      <c r="B18" s="77"/>
      <c r="C18" s="77"/>
      <c r="D18" s="77"/>
      <c r="E18" s="77"/>
      <c r="F18" s="77"/>
      <c r="G18" s="77"/>
      <c r="H18" s="77"/>
      <c r="I18" s="77"/>
      <c r="J18" s="77"/>
      <c r="K18" s="78">
        <f t="shared" si="0"/>
        <v>0</v>
      </c>
      <c r="L18" s="77"/>
      <c r="M18" s="77"/>
      <c r="N18" s="77"/>
      <c r="O18" s="77"/>
      <c r="P18" s="77"/>
      <c r="Q18" s="77"/>
      <c r="R18" s="77"/>
      <c r="S18" s="77"/>
      <c r="T18" s="77"/>
      <c r="U18" s="77"/>
      <c r="V18" s="77"/>
      <c r="W18" s="77"/>
      <c r="X18" s="78">
        <f t="shared" si="1"/>
        <v>0</v>
      </c>
      <c r="Y18" s="78">
        <f t="shared" si="2"/>
        <v>0</v>
      </c>
      <c r="Z18" s="77"/>
      <c r="AA18" s="78">
        <f t="shared" si="3"/>
        <v>0</v>
      </c>
      <c r="AB18" s="79"/>
    </row>
    <row r="19" spans="1:28" ht="32.25" customHeight="1" thickTop="1" thickBot="1">
      <c r="A19" s="553" t="s">
        <v>271</v>
      </c>
      <c r="B19" s="554"/>
      <c r="C19" s="555"/>
      <c r="D19" s="80">
        <f>SUM(D4:D18)</f>
        <v>0</v>
      </c>
      <c r="E19" s="80">
        <f t="shared" ref="E19:AB19" si="4">SUM(E4:E18)</f>
        <v>0</v>
      </c>
      <c r="F19" s="80">
        <f t="shared" si="4"/>
        <v>0</v>
      </c>
      <c r="G19" s="80">
        <f t="shared" si="4"/>
        <v>0</v>
      </c>
      <c r="H19" s="80">
        <f t="shared" si="4"/>
        <v>0</v>
      </c>
      <c r="I19" s="80">
        <f t="shared" si="4"/>
        <v>0</v>
      </c>
      <c r="J19" s="80">
        <f t="shared" si="4"/>
        <v>110952</v>
      </c>
      <c r="K19" s="80">
        <f t="shared" si="4"/>
        <v>110952</v>
      </c>
      <c r="L19" s="80">
        <f t="shared" si="4"/>
        <v>2547</v>
      </c>
      <c r="M19" s="80">
        <f t="shared" si="4"/>
        <v>0</v>
      </c>
      <c r="N19" s="80">
        <f t="shared" si="4"/>
        <v>0</v>
      </c>
      <c r="O19" s="80">
        <f t="shared" si="4"/>
        <v>0</v>
      </c>
      <c r="P19" s="80">
        <f t="shared" si="4"/>
        <v>0</v>
      </c>
      <c r="Q19" s="80">
        <f t="shared" si="4"/>
        <v>0</v>
      </c>
      <c r="R19" s="80">
        <f t="shared" si="4"/>
        <v>0</v>
      </c>
      <c r="S19" s="80">
        <f t="shared" si="4"/>
        <v>0</v>
      </c>
      <c r="T19" s="80">
        <f t="shared" si="4"/>
        <v>0</v>
      </c>
      <c r="U19" s="80">
        <f t="shared" si="4"/>
        <v>0</v>
      </c>
      <c r="V19" s="80">
        <f t="shared" si="4"/>
        <v>0</v>
      </c>
      <c r="W19" s="80">
        <f t="shared" si="4"/>
        <v>0</v>
      </c>
      <c r="X19" s="80">
        <f t="shared" si="4"/>
        <v>2547</v>
      </c>
      <c r="Y19" s="80">
        <f t="shared" si="4"/>
        <v>108405</v>
      </c>
      <c r="Z19" s="80">
        <f t="shared" si="4"/>
        <v>0</v>
      </c>
      <c r="AA19" s="80">
        <f t="shared" si="4"/>
        <v>108405</v>
      </c>
      <c r="AB19" s="80">
        <f t="shared" si="4"/>
        <v>0</v>
      </c>
    </row>
    <row r="20" spans="1:28" ht="24.95" customHeight="1" thickTop="1">
      <c r="A20" s="82"/>
      <c r="M20" s="86" t="str">
        <f>Form47front!E94</f>
        <v xml:space="preserve"> Rupees One Lakh Eight Thousand Four Hundred and Five Only</v>
      </c>
    </row>
    <row r="23" spans="1:28" ht="24.95" customHeight="1">
      <c r="Z23" s="89" t="s">
        <v>272</v>
      </c>
    </row>
  </sheetData>
  <sheetProtection password="CB95" sheet="1" objects="1" scenarios="1" formatColumns="0" formatRows="0"/>
  <mergeCells count="4">
    <mergeCell ref="A1:K1"/>
    <mergeCell ref="L1:AB1"/>
    <mergeCell ref="B3:C3"/>
    <mergeCell ref="A19:C19"/>
  </mergeCells>
  <dataValidations count="1">
    <dataValidation type="list" allowBlank="1" showInputMessage="1" showErrorMessage="1" errorTitle="Error P.F type" error="Wrong Type&#10;&#10;Please Select From List" promptTitle="PF type" prompt="Please Select From List"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formula1>"G.P.F,Z.P.P.F,C.P.S"</formula1>
    </dataValidation>
  </dataValidations>
  <printOptions horizontalCentered="1"/>
  <pageMargins left="0.35433070866141736" right="0.27559055118110237" top="0.51181102362204722" bottom="0.59055118110236227" header="0.51181102362204722" footer="0.51181102362204722"/>
  <pageSetup paperSize="9" firstPageNumber="0" pageOrder="overThenDown" orientation="portrait" horizontalDpi="200" verticalDpi="200" r:id="rId1"/>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sheetPr codeName="Sheet9"/>
  <dimension ref="A1:P69"/>
  <sheetViews>
    <sheetView showGridLines="0" showRowColHeaders="0" workbookViewId="0">
      <selection activeCell="S25" sqref="S25"/>
    </sheetView>
  </sheetViews>
  <sheetFormatPr defaultRowHeight="12.75"/>
  <cols>
    <col min="1" max="1" width="13.28515625" style="90" customWidth="1"/>
    <col min="2" max="2" width="4.7109375" style="90" customWidth="1"/>
    <col min="3" max="3" width="4.85546875" style="90" customWidth="1"/>
    <col min="4" max="4" width="5.140625" style="90" customWidth="1"/>
    <col min="5" max="5" width="4.5703125" style="90" customWidth="1"/>
    <col min="6" max="8" width="5.7109375" style="90" customWidth="1"/>
    <col min="9" max="9" width="5" style="90" customWidth="1"/>
    <col min="10" max="10" width="4.42578125" style="90" customWidth="1"/>
    <col min="11" max="11" width="5.28515625" style="90" customWidth="1"/>
    <col min="12" max="12" width="5.5703125" style="90" customWidth="1"/>
    <col min="13" max="13" width="5.85546875" style="90" customWidth="1"/>
    <col min="14" max="14" width="5.7109375" style="90" customWidth="1"/>
    <col min="15" max="15" width="4.85546875" style="90" customWidth="1"/>
    <col min="16" max="16" width="5" style="90" customWidth="1"/>
    <col min="17" max="256" width="9.140625" style="90"/>
    <col min="257" max="257" width="13.28515625" style="90" customWidth="1"/>
    <col min="258" max="258" width="4.7109375" style="90" customWidth="1"/>
    <col min="259" max="259" width="4.85546875" style="90" customWidth="1"/>
    <col min="260" max="260" width="5.140625" style="90" customWidth="1"/>
    <col min="261" max="261" width="4.5703125" style="90" customWidth="1"/>
    <col min="262" max="264" width="5.7109375" style="90" customWidth="1"/>
    <col min="265" max="265" width="5" style="90" customWidth="1"/>
    <col min="266" max="266" width="4.42578125" style="90" customWidth="1"/>
    <col min="267" max="267" width="5.28515625" style="90" customWidth="1"/>
    <col min="268" max="268" width="5.5703125" style="90" customWidth="1"/>
    <col min="269" max="269" width="5.85546875" style="90" customWidth="1"/>
    <col min="270" max="270" width="5.7109375" style="90" customWidth="1"/>
    <col min="271" max="271" width="4.85546875" style="90" customWidth="1"/>
    <col min="272" max="272" width="5" style="90" customWidth="1"/>
    <col min="273" max="512" width="9.140625" style="90"/>
    <col min="513" max="513" width="13.28515625" style="90" customWidth="1"/>
    <col min="514" max="514" width="4.7109375" style="90" customWidth="1"/>
    <col min="515" max="515" width="4.85546875" style="90" customWidth="1"/>
    <col min="516" max="516" width="5.140625" style="90" customWidth="1"/>
    <col min="517" max="517" width="4.5703125" style="90" customWidth="1"/>
    <col min="518" max="520" width="5.7109375" style="90" customWidth="1"/>
    <col min="521" max="521" width="5" style="90" customWidth="1"/>
    <col min="522" max="522" width="4.42578125" style="90" customWidth="1"/>
    <col min="523" max="523" width="5.28515625" style="90" customWidth="1"/>
    <col min="524" max="524" width="5.5703125" style="90" customWidth="1"/>
    <col min="525" max="525" width="5.85546875" style="90" customWidth="1"/>
    <col min="526" max="526" width="5.7109375" style="90" customWidth="1"/>
    <col min="527" max="527" width="4.85546875" style="90" customWidth="1"/>
    <col min="528" max="528" width="5" style="90" customWidth="1"/>
    <col min="529" max="768" width="9.140625" style="90"/>
    <col min="769" max="769" width="13.28515625" style="90" customWidth="1"/>
    <col min="770" max="770" width="4.7109375" style="90" customWidth="1"/>
    <col min="771" max="771" width="4.85546875" style="90" customWidth="1"/>
    <col min="772" max="772" width="5.140625" style="90" customWidth="1"/>
    <col min="773" max="773" width="4.5703125" style="90" customWidth="1"/>
    <col min="774" max="776" width="5.7109375" style="90" customWidth="1"/>
    <col min="777" max="777" width="5" style="90" customWidth="1"/>
    <col min="778" max="778" width="4.42578125" style="90" customWidth="1"/>
    <col min="779" max="779" width="5.28515625" style="90" customWidth="1"/>
    <col min="780" max="780" width="5.5703125" style="90" customWidth="1"/>
    <col min="781" max="781" width="5.85546875" style="90" customWidth="1"/>
    <col min="782" max="782" width="5.7109375" style="90" customWidth="1"/>
    <col min="783" max="783" width="4.85546875" style="90" customWidth="1"/>
    <col min="784" max="784" width="5" style="90" customWidth="1"/>
    <col min="785" max="1024" width="9.140625" style="90"/>
    <col min="1025" max="1025" width="13.28515625" style="90" customWidth="1"/>
    <col min="1026" max="1026" width="4.7109375" style="90" customWidth="1"/>
    <col min="1027" max="1027" width="4.85546875" style="90" customWidth="1"/>
    <col min="1028" max="1028" width="5.140625" style="90" customWidth="1"/>
    <col min="1029" max="1029" width="4.5703125" style="90" customWidth="1"/>
    <col min="1030" max="1032" width="5.7109375" style="90" customWidth="1"/>
    <col min="1033" max="1033" width="5" style="90" customWidth="1"/>
    <col min="1034" max="1034" width="4.42578125" style="90" customWidth="1"/>
    <col min="1035" max="1035" width="5.28515625" style="90" customWidth="1"/>
    <col min="1036" max="1036" width="5.5703125" style="90" customWidth="1"/>
    <col min="1037" max="1037" width="5.85546875" style="90" customWidth="1"/>
    <col min="1038" max="1038" width="5.7109375" style="90" customWidth="1"/>
    <col min="1039" max="1039" width="4.85546875" style="90" customWidth="1"/>
    <col min="1040" max="1040" width="5" style="90" customWidth="1"/>
    <col min="1041" max="1280" width="9.140625" style="90"/>
    <col min="1281" max="1281" width="13.28515625" style="90" customWidth="1"/>
    <col min="1282" max="1282" width="4.7109375" style="90" customWidth="1"/>
    <col min="1283" max="1283" width="4.85546875" style="90" customWidth="1"/>
    <col min="1284" max="1284" width="5.140625" style="90" customWidth="1"/>
    <col min="1285" max="1285" width="4.5703125" style="90" customWidth="1"/>
    <col min="1286" max="1288" width="5.7109375" style="90" customWidth="1"/>
    <col min="1289" max="1289" width="5" style="90" customWidth="1"/>
    <col min="1290" max="1290" width="4.42578125" style="90" customWidth="1"/>
    <col min="1291" max="1291" width="5.28515625" style="90" customWidth="1"/>
    <col min="1292" max="1292" width="5.5703125" style="90" customWidth="1"/>
    <col min="1293" max="1293" width="5.85546875" style="90" customWidth="1"/>
    <col min="1294" max="1294" width="5.7109375" style="90" customWidth="1"/>
    <col min="1295" max="1295" width="4.85546875" style="90" customWidth="1"/>
    <col min="1296" max="1296" width="5" style="90" customWidth="1"/>
    <col min="1297" max="1536" width="9.140625" style="90"/>
    <col min="1537" max="1537" width="13.28515625" style="90" customWidth="1"/>
    <col min="1538" max="1538" width="4.7109375" style="90" customWidth="1"/>
    <col min="1539" max="1539" width="4.85546875" style="90" customWidth="1"/>
    <col min="1540" max="1540" width="5.140625" style="90" customWidth="1"/>
    <col min="1541" max="1541" width="4.5703125" style="90" customWidth="1"/>
    <col min="1542" max="1544" width="5.7109375" style="90" customWidth="1"/>
    <col min="1545" max="1545" width="5" style="90" customWidth="1"/>
    <col min="1546" max="1546" width="4.42578125" style="90" customWidth="1"/>
    <col min="1547" max="1547" width="5.28515625" style="90" customWidth="1"/>
    <col min="1548" max="1548" width="5.5703125" style="90" customWidth="1"/>
    <col min="1549" max="1549" width="5.85546875" style="90" customWidth="1"/>
    <col min="1550" max="1550" width="5.7109375" style="90" customWidth="1"/>
    <col min="1551" max="1551" width="4.85546875" style="90" customWidth="1"/>
    <col min="1552" max="1552" width="5" style="90" customWidth="1"/>
    <col min="1553" max="1792" width="9.140625" style="90"/>
    <col min="1793" max="1793" width="13.28515625" style="90" customWidth="1"/>
    <col min="1794" max="1794" width="4.7109375" style="90" customWidth="1"/>
    <col min="1795" max="1795" width="4.85546875" style="90" customWidth="1"/>
    <col min="1796" max="1796" width="5.140625" style="90" customWidth="1"/>
    <col min="1797" max="1797" width="4.5703125" style="90" customWidth="1"/>
    <col min="1798" max="1800" width="5.7109375" style="90" customWidth="1"/>
    <col min="1801" max="1801" width="5" style="90" customWidth="1"/>
    <col min="1802" max="1802" width="4.42578125" style="90" customWidth="1"/>
    <col min="1803" max="1803" width="5.28515625" style="90" customWidth="1"/>
    <col min="1804" max="1804" width="5.5703125" style="90" customWidth="1"/>
    <col min="1805" max="1805" width="5.85546875" style="90" customWidth="1"/>
    <col min="1806" max="1806" width="5.7109375" style="90" customWidth="1"/>
    <col min="1807" max="1807" width="4.85546875" style="90" customWidth="1"/>
    <col min="1808" max="1808" width="5" style="90" customWidth="1"/>
    <col min="1809" max="2048" width="9.140625" style="90"/>
    <col min="2049" max="2049" width="13.28515625" style="90" customWidth="1"/>
    <col min="2050" max="2050" width="4.7109375" style="90" customWidth="1"/>
    <col min="2051" max="2051" width="4.85546875" style="90" customWidth="1"/>
    <col min="2052" max="2052" width="5.140625" style="90" customWidth="1"/>
    <col min="2053" max="2053" width="4.5703125" style="90" customWidth="1"/>
    <col min="2054" max="2056" width="5.7109375" style="90" customWidth="1"/>
    <col min="2057" max="2057" width="5" style="90" customWidth="1"/>
    <col min="2058" max="2058" width="4.42578125" style="90" customWidth="1"/>
    <col min="2059" max="2059" width="5.28515625" style="90" customWidth="1"/>
    <col min="2060" max="2060" width="5.5703125" style="90" customWidth="1"/>
    <col min="2061" max="2061" width="5.85546875" style="90" customWidth="1"/>
    <col min="2062" max="2062" width="5.7109375" style="90" customWidth="1"/>
    <col min="2063" max="2063" width="4.85546875" style="90" customWidth="1"/>
    <col min="2064" max="2064" width="5" style="90" customWidth="1"/>
    <col min="2065" max="2304" width="9.140625" style="90"/>
    <col min="2305" max="2305" width="13.28515625" style="90" customWidth="1"/>
    <col min="2306" max="2306" width="4.7109375" style="90" customWidth="1"/>
    <col min="2307" max="2307" width="4.85546875" style="90" customWidth="1"/>
    <col min="2308" max="2308" width="5.140625" style="90" customWidth="1"/>
    <col min="2309" max="2309" width="4.5703125" style="90" customWidth="1"/>
    <col min="2310" max="2312" width="5.7109375" style="90" customWidth="1"/>
    <col min="2313" max="2313" width="5" style="90" customWidth="1"/>
    <col min="2314" max="2314" width="4.42578125" style="90" customWidth="1"/>
    <col min="2315" max="2315" width="5.28515625" style="90" customWidth="1"/>
    <col min="2316" max="2316" width="5.5703125" style="90" customWidth="1"/>
    <col min="2317" max="2317" width="5.85546875" style="90" customWidth="1"/>
    <col min="2318" max="2318" width="5.7109375" style="90" customWidth="1"/>
    <col min="2319" max="2319" width="4.85546875" style="90" customWidth="1"/>
    <col min="2320" max="2320" width="5" style="90" customWidth="1"/>
    <col min="2321" max="2560" width="9.140625" style="90"/>
    <col min="2561" max="2561" width="13.28515625" style="90" customWidth="1"/>
    <col min="2562" max="2562" width="4.7109375" style="90" customWidth="1"/>
    <col min="2563" max="2563" width="4.85546875" style="90" customWidth="1"/>
    <col min="2564" max="2564" width="5.140625" style="90" customWidth="1"/>
    <col min="2565" max="2565" width="4.5703125" style="90" customWidth="1"/>
    <col min="2566" max="2568" width="5.7109375" style="90" customWidth="1"/>
    <col min="2569" max="2569" width="5" style="90" customWidth="1"/>
    <col min="2570" max="2570" width="4.42578125" style="90" customWidth="1"/>
    <col min="2571" max="2571" width="5.28515625" style="90" customWidth="1"/>
    <col min="2572" max="2572" width="5.5703125" style="90" customWidth="1"/>
    <col min="2573" max="2573" width="5.85546875" style="90" customWidth="1"/>
    <col min="2574" max="2574" width="5.7109375" style="90" customWidth="1"/>
    <col min="2575" max="2575" width="4.85546875" style="90" customWidth="1"/>
    <col min="2576" max="2576" width="5" style="90" customWidth="1"/>
    <col min="2577" max="2816" width="9.140625" style="90"/>
    <col min="2817" max="2817" width="13.28515625" style="90" customWidth="1"/>
    <col min="2818" max="2818" width="4.7109375" style="90" customWidth="1"/>
    <col min="2819" max="2819" width="4.85546875" style="90" customWidth="1"/>
    <col min="2820" max="2820" width="5.140625" style="90" customWidth="1"/>
    <col min="2821" max="2821" width="4.5703125" style="90" customWidth="1"/>
    <col min="2822" max="2824" width="5.7109375" style="90" customWidth="1"/>
    <col min="2825" max="2825" width="5" style="90" customWidth="1"/>
    <col min="2826" max="2826" width="4.42578125" style="90" customWidth="1"/>
    <col min="2827" max="2827" width="5.28515625" style="90" customWidth="1"/>
    <col min="2828" max="2828" width="5.5703125" style="90" customWidth="1"/>
    <col min="2829" max="2829" width="5.85546875" style="90" customWidth="1"/>
    <col min="2830" max="2830" width="5.7109375" style="90" customWidth="1"/>
    <col min="2831" max="2831" width="4.85546875" style="90" customWidth="1"/>
    <col min="2832" max="2832" width="5" style="90" customWidth="1"/>
    <col min="2833" max="3072" width="9.140625" style="90"/>
    <col min="3073" max="3073" width="13.28515625" style="90" customWidth="1"/>
    <col min="3074" max="3074" width="4.7109375" style="90" customWidth="1"/>
    <col min="3075" max="3075" width="4.85546875" style="90" customWidth="1"/>
    <col min="3076" max="3076" width="5.140625" style="90" customWidth="1"/>
    <col min="3077" max="3077" width="4.5703125" style="90" customWidth="1"/>
    <col min="3078" max="3080" width="5.7109375" style="90" customWidth="1"/>
    <col min="3081" max="3081" width="5" style="90" customWidth="1"/>
    <col min="3082" max="3082" width="4.42578125" style="90" customWidth="1"/>
    <col min="3083" max="3083" width="5.28515625" style="90" customWidth="1"/>
    <col min="3084" max="3084" width="5.5703125" style="90" customWidth="1"/>
    <col min="3085" max="3085" width="5.85546875" style="90" customWidth="1"/>
    <col min="3086" max="3086" width="5.7109375" style="90" customWidth="1"/>
    <col min="3087" max="3087" width="4.85546875" style="90" customWidth="1"/>
    <col min="3088" max="3088" width="5" style="90" customWidth="1"/>
    <col min="3089" max="3328" width="9.140625" style="90"/>
    <col min="3329" max="3329" width="13.28515625" style="90" customWidth="1"/>
    <col min="3330" max="3330" width="4.7109375" style="90" customWidth="1"/>
    <col min="3331" max="3331" width="4.85546875" style="90" customWidth="1"/>
    <col min="3332" max="3332" width="5.140625" style="90" customWidth="1"/>
    <col min="3333" max="3333" width="4.5703125" style="90" customWidth="1"/>
    <col min="3334" max="3336" width="5.7109375" style="90" customWidth="1"/>
    <col min="3337" max="3337" width="5" style="90" customWidth="1"/>
    <col min="3338" max="3338" width="4.42578125" style="90" customWidth="1"/>
    <col min="3339" max="3339" width="5.28515625" style="90" customWidth="1"/>
    <col min="3340" max="3340" width="5.5703125" style="90" customWidth="1"/>
    <col min="3341" max="3341" width="5.85546875" style="90" customWidth="1"/>
    <col min="3342" max="3342" width="5.7109375" style="90" customWidth="1"/>
    <col min="3343" max="3343" width="4.85546875" style="90" customWidth="1"/>
    <col min="3344" max="3344" width="5" style="90" customWidth="1"/>
    <col min="3345" max="3584" width="9.140625" style="90"/>
    <col min="3585" max="3585" width="13.28515625" style="90" customWidth="1"/>
    <col min="3586" max="3586" width="4.7109375" style="90" customWidth="1"/>
    <col min="3587" max="3587" width="4.85546875" style="90" customWidth="1"/>
    <col min="3588" max="3588" width="5.140625" style="90" customWidth="1"/>
    <col min="3589" max="3589" width="4.5703125" style="90" customWidth="1"/>
    <col min="3590" max="3592" width="5.7109375" style="90" customWidth="1"/>
    <col min="3593" max="3593" width="5" style="90" customWidth="1"/>
    <col min="3594" max="3594" width="4.42578125" style="90" customWidth="1"/>
    <col min="3595" max="3595" width="5.28515625" style="90" customWidth="1"/>
    <col min="3596" max="3596" width="5.5703125" style="90" customWidth="1"/>
    <col min="3597" max="3597" width="5.85546875" style="90" customWidth="1"/>
    <col min="3598" max="3598" width="5.7109375" style="90" customWidth="1"/>
    <col min="3599" max="3599" width="4.85546875" style="90" customWidth="1"/>
    <col min="3600" max="3600" width="5" style="90" customWidth="1"/>
    <col min="3601" max="3840" width="9.140625" style="90"/>
    <col min="3841" max="3841" width="13.28515625" style="90" customWidth="1"/>
    <col min="3842" max="3842" width="4.7109375" style="90" customWidth="1"/>
    <col min="3843" max="3843" width="4.85546875" style="90" customWidth="1"/>
    <col min="3844" max="3844" width="5.140625" style="90" customWidth="1"/>
    <col min="3845" max="3845" width="4.5703125" style="90" customWidth="1"/>
    <col min="3846" max="3848" width="5.7109375" style="90" customWidth="1"/>
    <col min="3849" max="3849" width="5" style="90" customWidth="1"/>
    <col min="3850" max="3850" width="4.42578125" style="90" customWidth="1"/>
    <col min="3851" max="3851" width="5.28515625" style="90" customWidth="1"/>
    <col min="3852" max="3852" width="5.5703125" style="90" customWidth="1"/>
    <col min="3853" max="3853" width="5.85546875" style="90" customWidth="1"/>
    <col min="3854" max="3854" width="5.7109375" style="90" customWidth="1"/>
    <col min="3855" max="3855" width="4.85546875" style="90" customWidth="1"/>
    <col min="3856" max="3856" width="5" style="90" customWidth="1"/>
    <col min="3857" max="4096" width="9.140625" style="90"/>
    <col min="4097" max="4097" width="13.28515625" style="90" customWidth="1"/>
    <col min="4098" max="4098" width="4.7109375" style="90" customWidth="1"/>
    <col min="4099" max="4099" width="4.85546875" style="90" customWidth="1"/>
    <col min="4100" max="4100" width="5.140625" style="90" customWidth="1"/>
    <col min="4101" max="4101" width="4.5703125" style="90" customWidth="1"/>
    <col min="4102" max="4104" width="5.7109375" style="90" customWidth="1"/>
    <col min="4105" max="4105" width="5" style="90" customWidth="1"/>
    <col min="4106" max="4106" width="4.42578125" style="90" customWidth="1"/>
    <col min="4107" max="4107" width="5.28515625" style="90" customWidth="1"/>
    <col min="4108" max="4108" width="5.5703125" style="90" customWidth="1"/>
    <col min="4109" max="4109" width="5.85546875" style="90" customWidth="1"/>
    <col min="4110" max="4110" width="5.7109375" style="90" customWidth="1"/>
    <col min="4111" max="4111" width="4.85546875" style="90" customWidth="1"/>
    <col min="4112" max="4112" width="5" style="90" customWidth="1"/>
    <col min="4113" max="4352" width="9.140625" style="90"/>
    <col min="4353" max="4353" width="13.28515625" style="90" customWidth="1"/>
    <col min="4354" max="4354" width="4.7109375" style="90" customWidth="1"/>
    <col min="4355" max="4355" width="4.85546875" style="90" customWidth="1"/>
    <col min="4356" max="4356" width="5.140625" style="90" customWidth="1"/>
    <col min="4357" max="4357" width="4.5703125" style="90" customWidth="1"/>
    <col min="4358" max="4360" width="5.7109375" style="90" customWidth="1"/>
    <col min="4361" max="4361" width="5" style="90" customWidth="1"/>
    <col min="4362" max="4362" width="4.42578125" style="90" customWidth="1"/>
    <col min="4363" max="4363" width="5.28515625" style="90" customWidth="1"/>
    <col min="4364" max="4364" width="5.5703125" style="90" customWidth="1"/>
    <col min="4365" max="4365" width="5.85546875" style="90" customWidth="1"/>
    <col min="4366" max="4366" width="5.7109375" style="90" customWidth="1"/>
    <col min="4367" max="4367" width="4.85546875" style="90" customWidth="1"/>
    <col min="4368" max="4368" width="5" style="90" customWidth="1"/>
    <col min="4369" max="4608" width="9.140625" style="90"/>
    <col min="4609" max="4609" width="13.28515625" style="90" customWidth="1"/>
    <col min="4610" max="4610" width="4.7109375" style="90" customWidth="1"/>
    <col min="4611" max="4611" width="4.85546875" style="90" customWidth="1"/>
    <col min="4612" max="4612" width="5.140625" style="90" customWidth="1"/>
    <col min="4613" max="4613" width="4.5703125" style="90" customWidth="1"/>
    <col min="4614" max="4616" width="5.7109375" style="90" customWidth="1"/>
    <col min="4617" max="4617" width="5" style="90" customWidth="1"/>
    <col min="4618" max="4618" width="4.42578125" style="90" customWidth="1"/>
    <col min="4619" max="4619" width="5.28515625" style="90" customWidth="1"/>
    <col min="4620" max="4620" width="5.5703125" style="90" customWidth="1"/>
    <col min="4621" max="4621" width="5.85546875" style="90" customWidth="1"/>
    <col min="4622" max="4622" width="5.7109375" style="90" customWidth="1"/>
    <col min="4623" max="4623" width="4.85546875" style="90" customWidth="1"/>
    <col min="4624" max="4624" width="5" style="90" customWidth="1"/>
    <col min="4625" max="4864" width="9.140625" style="90"/>
    <col min="4865" max="4865" width="13.28515625" style="90" customWidth="1"/>
    <col min="4866" max="4866" width="4.7109375" style="90" customWidth="1"/>
    <col min="4867" max="4867" width="4.85546875" style="90" customWidth="1"/>
    <col min="4868" max="4868" width="5.140625" style="90" customWidth="1"/>
    <col min="4869" max="4869" width="4.5703125" style="90" customWidth="1"/>
    <col min="4870" max="4872" width="5.7109375" style="90" customWidth="1"/>
    <col min="4873" max="4873" width="5" style="90" customWidth="1"/>
    <col min="4874" max="4874" width="4.42578125" style="90" customWidth="1"/>
    <col min="4875" max="4875" width="5.28515625" style="90" customWidth="1"/>
    <col min="4876" max="4876" width="5.5703125" style="90" customWidth="1"/>
    <col min="4877" max="4877" width="5.85546875" style="90" customWidth="1"/>
    <col min="4878" max="4878" width="5.7109375" style="90" customWidth="1"/>
    <col min="4879" max="4879" width="4.85546875" style="90" customWidth="1"/>
    <col min="4880" max="4880" width="5" style="90" customWidth="1"/>
    <col min="4881" max="5120" width="9.140625" style="90"/>
    <col min="5121" max="5121" width="13.28515625" style="90" customWidth="1"/>
    <col min="5122" max="5122" width="4.7109375" style="90" customWidth="1"/>
    <col min="5123" max="5123" width="4.85546875" style="90" customWidth="1"/>
    <col min="5124" max="5124" width="5.140625" style="90" customWidth="1"/>
    <col min="5125" max="5125" width="4.5703125" style="90" customWidth="1"/>
    <col min="5126" max="5128" width="5.7109375" style="90" customWidth="1"/>
    <col min="5129" max="5129" width="5" style="90" customWidth="1"/>
    <col min="5130" max="5130" width="4.42578125" style="90" customWidth="1"/>
    <col min="5131" max="5131" width="5.28515625" style="90" customWidth="1"/>
    <col min="5132" max="5132" width="5.5703125" style="90" customWidth="1"/>
    <col min="5133" max="5133" width="5.85546875" style="90" customWidth="1"/>
    <col min="5134" max="5134" width="5.7109375" style="90" customWidth="1"/>
    <col min="5135" max="5135" width="4.85546875" style="90" customWidth="1"/>
    <col min="5136" max="5136" width="5" style="90" customWidth="1"/>
    <col min="5137" max="5376" width="9.140625" style="90"/>
    <col min="5377" max="5377" width="13.28515625" style="90" customWidth="1"/>
    <col min="5378" max="5378" width="4.7109375" style="90" customWidth="1"/>
    <col min="5379" max="5379" width="4.85546875" style="90" customWidth="1"/>
    <col min="5380" max="5380" width="5.140625" style="90" customWidth="1"/>
    <col min="5381" max="5381" width="4.5703125" style="90" customWidth="1"/>
    <col min="5382" max="5384" width="5.7109375" style="90" customWidth="1"/>
    <col min="5385" max="5385" width="5" style="90" customWidth="1"/>
    <col min="5386" max="5386" width="4.42578125" style="90" customWidth="1"/>
    <col min="5387" max="5387" width="5.28515625" style="90" customWidth="1"/>
    <col min="5388" max="5388" width="5.5703125" style="90" customWidth="1"/>
    <col min="5389" max="5389" width="5.85546875" style="90" customWidth="1"/>
    <col min="5390" max="5390" width="5.7109375" style="90" customWidth="1"/>
    <col min="5391" max="5391" width="4.85546875" style="90" customWidth="1"/>
    <col min="5392" max="5392" width="5" style="90" customWidth="1"/>
    <col min="5393" max="5632" width="9.140625" style="90"/>
    <col min="5633" max="5633" width="13.28515625" style="90" customWidth="1"/>
    <col min="5634" max="5634" width="4.7109375" style="90" customWidth="1"/>
    <col min="5635" max="5635" width="4.85546875" style="90" customWidth="1"/>
    <col min="5636" max="5636" width="5.140625" style="90" customWidth="1"/>
    <col min="5637" max="5637" width="4.5703125" style="90" customWidth="1"/>
    <col min="5638" max="5640" width="5.7109375" style="90" customWidth="1"/>
    <col min="5641" max="5641" width="5" style="90" customWidth="1"/>
    <col min="5642" max="5642" width="4.42578125" style="90" customWidth="1"/>
    <col min="5643" max="5643" width="5.28515625" style="90" customWidth="1"/>
    <col min="5644" max="5644" width="5.5703125" style="90" customWidth="1"/>
    <col min="5645" max="5645" width="5.85546875" style="90" customWidth="1"/>
    <col min="5646" max="5646" width="5.7109375" style="90" customWidth="1"/>
    <col min="5647" max="5647" width="4.85546875" style="90" customWidth="1"/>
    <col min="5648" max="5648" width="5" style="90" customWidth="1"/>
    <col min="5649" max="5888" width="9.140625" style="90"/>
    <col min="5889" max="5889" width="13.28515625" style="90" customWidth="1"/>
    <col min="5890" max="5890" width="4.7109375" style="90" customWidth="1"/>
    <col min="5891" max="5891" width="4.85546875" style="90" customWidth="1"/>
    <col min="5892" max="5892" width="5.140625" style="90" customWidth="1"/>
    <col min="5893" max="5893" width="4.5703125" style="90" customWidth="1"/>
    <col min="5894" max="5896" width="5.7109375" style="90" customWidth="1"/>
    <col min="5897" max="5897" width="5" style="90" customWidth="1"/>
    <col min="5898" max="5898" width="4.42578125" style="90" customWidth="1"/>
    <col min="5899" max="5899" width="5.28515625" style="90" customWidth="1"/>
    <col min="5900" max="5900" width="5.5703125" style="90" customWidth="1"/>
    <col min="5901" max="5901" width="5.85546875" style="90" customWidth="1"/>
    <col min="5902" max="5902" width="5.7109375" style="90" customWidth="1"/>
    <col min="5903" max="5903" width="4.85546875" style="90" customWidth="1"/>
    <col min="5904" max="5904" width="5" style="90" customWidth="1"/>
    <col min="5905" max="6144" width="9.140625" style="90"/>
    <col min="6145" max="6145" width="13.28515625" style="90" customWidth="1"/>
    <col min="6146" max="6146" width="4.7109375" style="90" customWidth="1"/>
    <col min="6147" max="6147" width="4.85546875" style="90" customWidth="1"/>
    <col min="6148" max="6148" width="5.140625" style="90" customWidth="1"/>
    <col min="6149" max="6149" width="4.5703125" style="90" customWidth="1"/>
    <col min="6150" max="6152" width="5.7109375" style="90" customWidth="1"/>
    <col min="6153" max="6153" width="5" style="90" customWidth="1"/>
    <col min="6154" max="6154" width="4.42578125" style="90" customWidth="1"/>
    <col min="6155" max="6155" width="5.28515625" style="90" customWidth="1"/>
    <col min="6156" max="6156" width="5.5703125" style="90" customWidth="1"/>
    <col min="6157" max="6157" width="5.85546875" style="90" customWidth="1"/>
    <col min="6158" max="6158" width="5.7109375" style="90" customWidth="1"/>
    <col min="6159" max="6159" width="4.85546875" style="90" customWidth="1"/>
    <col min="6160" max="6160" width="5" style="90" customWidth="1"/>
    <col min="6161" max="6400" width="9.140625" style="90"/>
    <col min="6401" max="6401" width="13.28515625" style="90" customWidth="1"/>
    <col min="6402" max="6402" width="4.7109375" style="90" customWidth="1"/>
    <col min="6403" max="6403" width="4.85546875" style="90" customWidth="1"/>
    <col min="6404" max="6404" width="5.140625" style="90" customWidth="1"/>
    <col min="6405" max="6405" width="4.5703125" style="90" customWidth="1"/>
    <col min="6406" max="6408" width="5.7109375" style="90" customWidth="1"/>
    <col min="6409" max="6409" width="5" style="90" customWidth="1"/>
    <col min="6410" max="6410" width="4.42578125" style="90" customWidth="1"/>
    <col min="6411" max="6411" width="5.28515625" style="90" customWidth="1"/>
    <col min="6412" max="6412" width="5.5703125" style="90" customWidth="1"/>
    <col min="6413" max="6413" width="5.85546875" style="90" customWidth="1"/>
    <col min="6414" max="6414" width="5.7109375" style="90" customWidth="1"/>
    <col min="6415" max="6415" width="4.85546875" style="90" customWidth="1"/>
    <col min="6416" max="6416" width="5" style="90" customWidth="1"/>
    <col min="6417" max="6656" width="9.140625" style="90"/>
    <col min="6657" max="6657" width="13.28515625" style="90" customWidth="1"/>
    <col min="6658" max="6658" width="4.7109375" style="90" customWidth="1"/>
    <col min="6659" max="6659" width="4.85546875" style="90" customWidth="1"/>
    <col min="6660" max="6660" width="5.140625" style="90" customWidth="1"/>
    <col min="6661" max="6661" width="4.5703125" style="90" customWidth="1"/>
    <col min="6662" max="6664" width="5.7109375" style="90" customWidth="1"/>
    <col min="6665" max="6665" width="5" style="90" customWidth="1"/>
    <col min="6666" max="6666" width="4.42578125" style="90" customWidth="1"/>
    <col min="6667" max="6667" width="5.28515625" style="90" customWidth="1"/>
    <col min="6668" max="6668" width="5.5703125" style="90" customWidth="1"/>
    <col min="6669" max="6669" width="5.85546875" style="90" customWidth="1"/>
    <col min="6670" max="6670" width="5.7109375" style="90" customWidth="1"/>
    <col min="6671" max="6671" width="4.85546875" style="90" customWidth="1"/>
    <col min="6672" max="6672" width="5" style="90" customWidth="1"/>
    <col min="6673" max="6912" width="9.140625" style="90"/>
    <col min="6913" max="6913" width="13.28515625" style="90" customWidth="1"/>
    <col min="6914" max="6914" width="4.7109375" style="90" customWidth="1"/>
    <col min="6915" max="6915" width="4.85546875" style="90" customWidth="1"/>
    <col min="6916" max="6916" width="5.140625" style="90" customWidth="1"/>
    <col min="6917" max="6917" width="4.5703125" style="90" customWidth="1"/>
    <col min="6918" max="6920" width="5.7109375" style="90" customWidth="1"/>
    <col min="6921" max="6921" width="5" style="90" customWidth="1"/>
    <col min="6922" max="6922" width="4.42578125" style="90" customWidth="1"/>
    <col min="6923" max="6923" width="5.28515625" style="90" customWidth="1"/>
    <col min="6924" max="6924" width="5.5703125" style="90" customWidth="1"/>
    <col min="6925" max="6925" width="5.85546875" style="90" customWidth="1"/>
    <col min="6926" max="6926" width="5.7109375" style="90" customWidth="1"/>
    <col min="6927" max="6927" width="4.85546875" style="90" customWidth="1"/>
    <col min="6928" max="6928" width="5" style="90" customWidth="1"/>
    <col min="6929" max="7168" width="9.140625" style="90"/>
    <col min="7169" max="7169" width="13.28515625" style="90" customWidth="1"/>
    <col min="7170" max="7170" width="4.7109375" style="90" customWidth="1"/>
    <col min="7171" max="7171" width="4.85546875" style="90" customWidth="1"/>
    <col min="7172" max="7172" width="5.140625" style="90" customWidth="1"/>
    <col min="7173" max="7173" width="4.5703125" style="90" customWidth="1"/>
    <col min="7174" max="7176" width="5.7109375" style="90" customWidth="1"/>
    <col min="7177" max="7177" width="5" style="90" customWidth="1"/>
    <col min="7178" max="7178" width="4.42578125" style="90" customWidth="1"/>
    <col min="7179" max="7179" width="5.28515625" style="90" customWidth="1"/>
    <col min="7180" max="7180" width="5.5703125" style="90" customWidth="1"/>
    <col min="7181" max="7181" width="5.85546875" style="90" customWidth="1"/>
    <col min="7182" max="7182" width="5.7109375" style="90" customWidth="1"/>
    <col min="7183" max="7183" width="4.85546875" style="90" customWidth="1"/>
    <col min="7184" max="7184" width="5" style="90" customWidth="1"/>
    <col min="7185" max="7424" width="9.140625" style="90"/>
    <col min="7425" max="7425" width="13.28515625" style="90" customWidth="1"/>
    <col min="7426" max="7426" width="4.7109375" style="90" customWidth="1"/>
    <col min="7427" max="7427" width="4.85546875" style="90" customWidth="1"/>
    <col min="7428" max="7428" width="5.140625" style="90" customWidth="1"/>
    <col min="7429" max="7429" width="4.5703125" style="90" customWidth="1"/>
    <col min="7430" max="7432" width="5.7109375" style="90" customWidth="1"/>
    <col min="7433" max="7433" width="5" style="90" customWidth="1"/>
    <col min="7434" max="7434" width="4.42578125" style="90" customWidth="1"/>
    <col min="7435" max="7435" width="5.28515625" style="90" customWidth="1"/>
    <col min="7436" max="7436" width="5.5703125" style="90" customWidth="1"/>
    <col min="7437" max="7437" width="5.85546875" style="90" customWidth="1"/>
    <col min="7438" max="7438" width="5.7109375" style="90" customWidth="1"/>
    <col min="7439" max="7439" width="4.85546875" style="90" customWidth="1"/>
    <col min="7440" max="7440" width="5" style="90" customWidth="1"/>
    <col min="7441" max="7680" width="9.140625" style="90"/>
    <col min="7681" max="7681" width="13.28515625" style="90" customWidth="1"/>
    <col min="7682" max="7682" width="4.7109375" style="90" customWidth="1"/>
    <col min="7683" max="7683" width="4.85546875" style="90" customWidth="1"/>
    <col min="7684" max="7684" width="5.140625" style="90" customWidth="1"/>
    <col min="7685" max="7685" width="4.5703125" style="90" customWidth="1"/>
    <col min="7686" max="7688" width="5.7109375" style="90" customWidth="1"/>
    <col min="7689" max="7689" width="5" style="90" customWidth="1"/>
    <col min="7690" max="7690" width="4.42578125" style="90" customWidth="1"/>
    <col min="7691" max="7691" width="5.28515625" style="90" customWidth="1"/>
    <col min="7692" max="7692" width="5.5703125" style="90" customWidth="1"/>
    <col min="7693" max="7693" width="5.85546875" style="90" customWidth="1"/>
    <col min="7694" max="7694" width="5.7109375" style="90" customWidth="1"/>
    <col min="7695" max="7695" width="4.85546875" style="90" customWidth="1"/>
    <col min="7696" max="7696" width="5" style="90" customWidth="1"/>
    <col min="7697" max="7936" width="9.140625" style="90"/>
    <col min="7937" max="7937" width="13.28515625" style="90" customWidth="1"/>
    <col min="7938" max="7938" width="4.7109375" style="90" customWidth="1"/>
    <col min="7939" max="7939" width="4.85546875" style="90" customWidth="1"/>
    <col min="7940" max="7940" width="5.140625" style="90" customWidth="1"/>
    <col min="7941" max="7941" width="4.5703125" style="90" customWidth="1"/>
    <col min="7942" max="7944" width="5.7109375" style="90" customWidth="1"/>
    <col min="7945" max="7945" width="5" style="90" customWidth="1"/>
    <col min="7946" max="7946" width="4.42578125" style="90" customWidth="1"/>
    <col min="7947" max="7947" width="5.28515625" style="90" customWidth="1"/>
    <col min="7948" max="7948" width="5.5703125" style="90" customWidth="1"/>
    <col min="7949" max="7949" width="5.85546875" style="90" customWidth="1"/>
    <col min="7950" max="7950" width="5.7109375" style="90" customWidth="1"/>
    <col min="7951" max="7951" width="4.85546875" style="90" customWidth="1"/>
    <col min="7952" max="7952" width="5" style="90" customWidth="1"/>
    <col min="7953" max="8192" width="9.140625" style="90"/>
    <col min="8193" max="8193" width="13.28515625" style="90" customWidth="1"/>
    <col min="8194" max="8194" width="4.7109375" style="90" customWidth="1"/>
    <col min="8195" max="8195" width="4.85546875" style="90" customWidth="1"/>
    <col min="8196" max="8196" width="5.140625" style="90" customWidth="1"/>
    <col min="8197" max="8197" width="4.5703125" style="90" customWidth="1"/>
    <col min="8198" max="8200" width="5.7109375" style="90" customWidth="1"/>
    <col min="8201" max="8201" width="5" style="90" customWidth="1"/>
    <col min="8202" max="8202" width="4.42578125" style="90" customWidth="1"/>
    <col min="8203" max="8203" width="5.28515625" style="90" customWidth="1"/>
    <col min="8204" max="8204" width="5.5703125" style="90" customWidth="1"/>
    <col min="8205" max="8205" width="5.85546875" style="90" customWidth="1"/>
    <col min="8206" max="8206" width="5.7109375" style="90" customWidth="1"/>
    <col min="8207" max="8207" width="4.85546875" style="90" customWidth="1"/>
    <col min="8208" max="8208" width="5" style="90" customWidth="1"/>
    <col min="8209" max="8448" width="9.140625" style="90"/>
    <col min="8449" max="8449" width="13.28515625" style="90" customWidth="1"/>
    <col min="8450" max="8450" width="4.7109375" style="90" customWidth="1"/>
    <col min="8451" max="8451" width="4.85546875" style="90" customWidth="1"/>
    <col min="8452" max="8452" width="5.140625" style="90" customWidth="1"/>
    <col min="8453" max="8453" width="4.5703125" style="90" customWidth="1"/>
    <col min="8454" max="8456" width="5.7109375" style="90" customWidth="1"/>
    <col min="8457" max="8457" width="5" style="90" customWidth="1"/>
    <col min="8458" max="8458" width="4.42578125" style="90" customWidth="1"/>
    <col min="8459" max="8459" width="5.28515625" style="90" customWidth="1"/>
    <col min="8460" max="8460" width="5.5703125" style="90" customWidth="1"/>
    <col min="8461" max="8461" width="5.85546875" style="90" customWidth="1"/>
    <col min="8462" max="8462" width="5.7109375" style="90" customWidth="1"/>
    <col min="8463" max="8463" width="4.85546875" style="90" customWidth="1"/>
    <col min="8464" max="8464" width="5" style="90" customWidth="1"/>
    <col min="8465" max="8704" width="9.140625" style="90"/>
    <col min="8705" max="8705" width="13.28515625" style="90" customWidth="1"/>
    <col min="8706" max="8706" width="4.7109375" style="90" customWidth="1"/>
    <col min="8707" max="8707" width="4.85546875" style="90" customWidth="1"/>
    <col min="8708" max="8708" width="5.140625" style="90" customWidth="1"/>
    <col min="8709" max="8709" width="4.5703125" style="90" customWidth="1"/>
    <col min="8710" max="8712" width="5.7109375" style="90" customWidth="1"/>
    <col min="8713" max="8713" width="5" style="90" customWidth="1"/>
    <col min="8714" max="8714" width="4.42578125" style="90" customWidth="1"/>
    <col min="8715" max="8715" width="5.28515625" style="90" customWidth="1"/>
    <col min="8716" max="8716" width="5.5703125" style="90" customWidth="1"/>
    <col min="8717" max="8717" width="5.85546875" style="90" customWidth="1"/>
    <col min="8718" max="8718" width="5.7109375" style="90" customWidth="1"/>
    <col min="8719" max="8719" width="4.85546875" style="90" customWidth="1"/>
    <col min="8720" max="8720" width="5" style="90" customWidth="1"/>
    <col min="8721" max="8960" width="9.140625" style="90"/>
    <col min="8961" max="8961" width="13.28515625" style="90" customWidth="1"/>
    <col min="8962" max="8962" width="4.7109375" style="90" customWidth="1"/>
    <col min="8963" max="8963" width="4.85546875" style="90" customWidth="1"/>
    <col min="8964" max="8964" width="5.140625" style="90" customWidth="1"/>
    <col min="8965" max="8965" width="4.5703125" style="90" customWidth="1"/>
    <col min="8966" max="8968" width="5.7109375" style="90" customWidth="1"/>
    <col min="8969" max="8969" width="5" style="90" customWidth="1"/>
    <col min="8970" max="8970" width="4.42578125" style="90" customWidth="1"/>
    <col min="8971" max="8971" width="5.28515625" style="90" customWidth="1"/>
    <col min="8972" max="8972" width="5.5703125" style="90" customWidth="1"/>
    <col min="8973" max="8973" width="5.85546875" style="90" customWidth="1"/>
    <col min="8974" max="8974" width="5.7109375" style="90" customWidth="1"/>
    <col min="8975" max="8975" width="4.85546875" style="90" customWidth="1"/>
    <col min="8976" max="8976" width="5" style="90" customWidth="1"/>
    <col min="8977" max="9216" width="9.140625" style="90"/>
    <col min="9217" max="9217" width="13.28515625" style="90" customWidth="1"/>
    <col min="9218" max="9218" width="4.7109375" style="90" customWidth="1"/>
    <col min="9219" max="9219" width="4.85546875" style="90" customWidth="1"/>
    <col min="9220" max="9220" width="5.140625" style="90" customWidth="1"/>
    <col min="9221" max="9221" width="4.5703125" style="90" customWidth="1"/>
    <col min="9222" max="9224" width="5.7109375" style="90" customWidth="1"/>
    <col min="9225" max="9225" width="5" style="90" customWidth="1"/>
    <col min="9226" max="9226" width="4.42578125" style="90" customWidth="1"/>
    <col min="9227" max="9227" width="5.28515625" style="90" customWidth="1"/>
    <col min="9228" max="9228" width="5.5703125" style="90" customWidth="1"/>
    <col min="9229" max="9229" width="5.85546875" style="90" customWidth="1"/>
    <col min="9230" max="9230" width="5.7109375" style="90" customWidth="1"/>
    <col min="9231" max="9231" width="4.85546875" style="90" customWidth="1"/>
    <col min="9232" max="9232" width="5" style="90" customWidth="1"/>
    <col min="9233" max="9472" width="9.140625" style="90"/>
    <col min="9473" max="9473" width="13.28515625" style="90" customWidth="1"/>
    <col min="9474" max="9474" width="4.7109375" style="90" customWidth="1"/>
    <col min="9475" max="9475" width="4.85546875" style="90" customWidth="1"/>
    <col min="9476" max="9476" width="5.140625" style="90" customWidth="1"/>
    <col min="9477" max="9477" width="4.5703125" style="90" customWidth="1"/>
    <col min="9478" max="9480" width="5.7109375" style="90" customWidth="1"/>
    <col min="9481" max="9481" width="5" style="90" customWidth="1"/>
    <col min="9482" max="9482" width="4.42578125" style="90" customWidth="1"/>
    <col min="9483" max="9483" width="5.28515625" style="90" customWidth="1"/>
    <col min="9484" max="9484" width="5.5703125" style="90" customWidth="1"/>
    <col min="9485" max="9485" width="5.85546875" style="90" customWidth="1"/>
    <col min="9486" max="9486" width="5.7109375" style="90" customWidth="1"/>
    <col min="9487" max="9487" width="4.85546875" style="90" customWidth="1"/>
    <col min="9488" max="9488" width="5" style="90" customWidth="1"/>
    <col min="9489" max="9728" width="9.140625" style="90"/>
    <col min="9729" max="9729" width="13.28515625" style="90" customWidth="1"/>
    <col min="9730" max="9730" width="4.7109375" style="90" customWidth="1"/>
    <col min="9731" max="9731" width="4.85546875" style="90" customWidth="1"/>
    <col min="9732" max="9732" width="5.140625" style="90" customWidth="1"/>
    <col min="9733" max="9733" width="4.5703125" style="90" customWidth="1"/>
    <col min="9734" max="9736" width="5.7109375" style="90" customWidth="1"/>
    <col min="9737" max="9737" width="5" style="90" customWidth="1"/>
    <col min="9738" max="9738" width="4.42578125" style="90" customWidth="1"/>
    <col min="9739" max="9739" width="5.28515625" style="90" customWidth="1"/>
    <col min="9740" max="9740" width="5.5703125" style="90" customWidth="1"/>
    <col min="9741" max="9741" width="5.85546875" style="90" customWidth="1"/>
    <col min="9742" max="9742" width="5.7109375" style="90" customWidth="1"/>
    <col min="9743" max="9743" width="4.85546875" style="90" customWidth="1"/>
    <col min="9744" max="9744" width="5" style="90" customWidth="1"/>
    <col min="9745" max="9984" width="9.140625" style="90"/>
    <col min="9985" max="9985" width="13.28515625" style="90" customWidth="1"/>
    <col min="9986" max="9986" width="4.7109375" style="90" customWidth="1"/>
    <col min="9987" max="9987" width="4.85546875" style="90" customWidth="1"/>
    <col min="9988" max="9988" width="5.140625" style="90" customWidth="1"/>
    <col min="9989" max="9989" width="4.5703125" style="90" customWidth="1"/>
    <col min="9990" max="9992" width="5.7109375" style="90" customWidth="1"/>
    <col min="9993" max="9993" width="5" style="90" customWidth="1"/>
    <col min="9994" max="9994" width="4.42578125" style="90" customWidth="1"/>
    <col min="9995" max="9995" width="5.28515625" style="90" customWidth="1"/>
    <col min="9996" max="9996" width="5.5703125" style="90" customWidth="1"/>
    <col min="9997" max="9997" width="5.85546875" style="90" customWidth="1"/>
    <col min="9998" max="9998" width="5.7109375" style="90" customWidth="1"/>
    <col min="9999" max="9999" width="4.85546875" style="90" customWidth="1"/>
    <col min="10000" max="10000" width="5" style="90" customWidth="1"/>
    <col min="10001" max="10240" width="9.140625" style="90"/>
    <col min="10241" max="10241" width="13.28515625" style="90" customWidth="1"/>
    <col min="10242" max="10242" width="4.7109375" style="90" customWidth="1"/>
    <col min="10243" max="10243" width="4.85546875" style="90" customWidth="1"/>
    <col min="10244" max="10244" width="5.140625" style="90" customWidth="1"/>
    <col min="10245" max="10245" width="4.5703125" style="90" customWidth="1"/>
    <col min="10246" max="10248" width="5.7109375" style="90" customWidth="1"/>
    <col min="10249" max="10249" width="5" style="90" customWidth="1"/>
    <col min="10250" max="10250" width="4.42578125" style="90" customWidth="1"/>
    <col min="10251" max="10251" width="5.28515625" style="90" customWidth="1"/>
    <col min="10252" max="10252" width="5.5703125" style="90" customWidth="1"/>
    <col min="10253" max="10253" width="5.85546875" style="90" customWidth="1"/>
    <col min="10254" max="10254" width="5.7109375" style="90" customWidth="1"/>
    <col min="10255" max="10255" width="4.85546875" style="90" customWidth="1"/>
    <col min="10256" max="10256" width="5" style="90" customWidth="1"/>
    <col min="10257" max="10496" width="9.140625" style="90"/>
    <col min="10497" max="10497" width="13.28515625" style="90" customWidth="1"/>
    <col min="10498" max="10498" width="4.7109375" style="90" customWidth="1"/>
    <col min="10499" max="10499" width="4.85546875" style="90" customWidth="1"/>
    <col min="10500" max="10500" width="5.140625" style="90" customWidth="1"/>
    <col min="10501" max="10501" width="4.5703125" style="90" customWidth="1"/>
    <col min="10502" max="10504" width="5.7109375" style="90" customWidth="1"/>
    <col min="10505" max="10505" width="5" style="90" customWidth="1"/>
    <col min="10506" max="10506" width="4.42578125" style="90" customWidth="1"/>
    <col min="10507" max="10507" width="5.28515625" style="90" customWidth="1"/>
    <col min="10508" max="10508" width="5.5703125" style="90" customWidth="1"/>
    <col min="10509" max="10509" width="5.85546875" style="90" customWidth="1"/>
    <col min="10510" max="10510" width="5.7109375" style="90" customWidth="1"/>
    <col min="10511" max="10511" width="4.85546875" style="90" customWidth="1"/>
    <col min="10512" max="10512" width="5" style="90" customWidth="1"/>
    <col min="10513" max="10752" width="9.140625" style="90"/>
    <col min="10753" max="10753" width="13.28515625" style="90" customWidth="1"/>
    <col min="10754" max="10754" width="4.7109375" style="90" customWidth="1"/>
    <col min="10755" max="10755" width="4.85546875" style="90" customWidth="1"/>
    <col min="10756" max="10756" width="5.140625" style="90" customWidth="1"/>
    <col min="10757" max="10757" width="4.5703125" style="90" customWidth="1"/>
    <col min="10758" max="10760" width="5.7109375" style="90" customWidth="1"/>
    <col min="10761" max="10761" width="5" style="90" customWidth="1"/>
    <col min="10762" max="10762" width="4.42578125" style="90" customWidth="1"/>
    <col min="10763" max="10763" width="5.28515625" style="90" customWidth="1"/>
    <col min="10764" max="10764" width="5.5703125" style="90" customWidth="1"/>
    <col min="10765" max="10765" width="5.85546875" style="90" customWidth="1"/>
    <col min="10766" max="10766" width="5.7109375" style="90" customWidth="1"/>
    <col min="10767" max="10767" width="4.85546875" style="90" customWidth="1"/>
    <col min="10768" max="10768" width="5" style="90" customWidth="1"/>
    <col min="10769" max="11008" width="9.140625" style="90"/>
    <col min="11009" max="11009" width="13.28515625" style="90" customWidth="1"/>
    <col min="11010" max="11010" width="4.7109375" style="90" customWidth="1"/>
    <col min="11011" max="11011" width="4.85546875" style="90" customWidth="1"/>
    <col min="11012" max="11012" width="5.140625" style="90" customWidth="1"/>
    <col min="11013" max="11013" width="4.5703125" style="90" customWidth="1"/>
    <col min="11014" max="11016" width="5.7109375" style="90" customWidth="1"/>
    <col min="11017" max="11017" width="5" style="90" customWidth="1"/>
    <col min="11018" max="11018" width="4.42578125" style="90" customWidth="1"/>
    <col min="11019" max="11019" width="5.28515625" style="90" customWidth="1"/>
    <col min="11020" max="11020" width="5.5703125" style="90" customWidth="1"/>
    <col min="11021" max="11021" width="5.85546875" style="90" customWidth="1"/>
    <col min="11022" max="11022" width="5.7109375" style="90" customWidth="1"/>
    <col min="11023" max="11023" width="4.85546875" style="90" customWidth="1"/>
    <col min="11024" max="11024" width="5" style="90" customWidth="1"/>
    <col min="11025" max="11264" width="9.140625" style="90"/>
    <col min="11265" max="11265" width="13.28515625" style="90" customWidth="1"/>
    <col min="11266" max="11266" width="4.7109375" style="90" customWidth="1"/>
    <col min="11267" max="11267" width="4.85546875" style="90" customWidth="1"/>
    <col min="11268" max="11268" width="5.140625" style="90" customWidth="1"/>
    <col min="11269" max="11269" width="4.5703125" style="90" customWidth="1"/>
    <col min="11270" max="11272" width="5.7109375" style="90" customWidth="1"/>
    <col min="11273" max="11273" width="5" style="90" customWidth="1"/>
    <col min="11274" max="11274" width="4.42578125" style="90" customWidth="1"/>
    <col min="11275" max="11275" width="5.28515625" style="90" customWidth="1"/>
    <col min="11276" max="11276" width="5.5703125" style="90" customWidth="1"/>
    <col min="11277" max="11277" width="5.85546875" style="90" customWidth="1"/>
    <col min="11278" max="11278" width="5.7109375" style="90" customWidth="1"/>
    <col min="11279" max="11279" width="4.85546875" style="90" customWidth="1"/>
    <col min="11280" max="11280" width="5" style="90" customWidth="1"/>
    <col min="11281" max="11520" width="9.140625" style="90"/>
    <col min="11521" max="11521" width="13.28515625" style="90" customWidth="1"/>
    <col min="11522" max="11522" width="4.7109375" style="90" customWidth="1"/>
    <col min="11523" max="11523" width="4.85546875" style="90" customWidth="1"/>
    <col min="11524" max="11524" width="5.140625" style="90" customWidth="1"/>
    <col min="11525" max="11525" width="4.5703125" style="90" customWidth="1"/>
    <col min="11526" max="11528" width="5.7109375" style="90" customWidth="1"/>
    <col min="11529" max="11529" width="5" style="90" customWidth="1"/>
    <col min="11530" max="11530" width="4.42578125" style="90" customWidth="1"/>
    <col min="11531" max="11531" width="5.28515625" style="90" customWidth="1"/>
    <col min="11532" max="11532" width="5.5703125" style="90" customWidth="1"/>
    <col min="11533" max="11533" width="5.85546875" style="90" customWidth="1"/>
    <col min="11534" max="11534" width="5.7109375" style="90" customWidth="1"/>
    <col min="11535" max="11535" width="4.85546875" style="90" customWidth="1"/>
    <col min="11536" max="11536" width="5" style="90" customWidth="1"/>
    <col min="11537" max="11776" width="9.140625" style="90"/>
    <col min="11777" max="11777" width="13.28515625" style="90" customWidth="1"/>
    <col min="11778" max="11778" width="4.7109375" style="90" customWidth="1"/>
    <col min="11779" max="11779" width="4.85546875" style="90" customWidth="1"/>
    <col min="11780" max="11780" width="5.140625" style="90" customWidth="1"/>
    <col min="11781" max="11781" width="4.5703125" style="90" customWidth="1"/>
    <col min="11782" max="11784" width="5.7109375" style="90" customWidth="1"/>
    <col min="11785" max="11785" width="5" style="90" customWidth="1"/>
    <col min="11786" max="11786" width="4.42578125" style="90" customWidth="1"/>
    <col min="11787" max="11787" width="5.28515625" style="90" customWidth="1"/>
    <col min="11788" max="11788" width="5.5703125" style="90" customWidth="1"/>
    <col min="11789" max="11789" width="5.85546875" style="90" customWidth="1"/>
    <col min="11790" max="11790" width="5.7109375" style="90" customWidth="1"/>
    <col min="11791" max="11791" width="4.85546875" style="90" customWidth="1"/>
    <col min="11792" max="11792" width="5" style="90" customWidth="1"/>
    <col min="11793" max="12032" width="9.140625" style="90"/>
    <col min="12033" max="12033" width="13.28515625" style="90" customWidth="1"/>
    <col min="12034" max="12034" width="4.7109375" style="90" customWidth="1"/>
    <col min="12035" max="12035" width="4.85546875" style="90" customWidth="1"/>
    <col min="12036" max="12036" width="5.140625" style="90" customWidth="1"/>
    <col min="12037" max="12037" width="4.5703125" style="90" customWidth="1"/>
    <col min="12038" max="12040" width="5.7109375" style="90" customWidth="1"/>
    <col min="12041" max="12041" width="5" style="90" customWidth="1"/>
    <col min="12042" max="12042" width="4.42578125" style="90" customWidth="1"/>
    <col min="12043" max="12043" width="5.28515625" style="90" customWidth="1"/>
    <col min="12044" max="12044" width="5.5703125" style="90" customWidth="1"/>
    <col min="12045" max="12045" width="5.85546875" style="90" customWidth="1"/>
    <col min="12046" max="12046" width="5.7109375" style="90" customWidth="1"/>
    <col min="12047" max="12047" width="4.85546875" style="90" customWidth="1"/>
    <col min="12048" max="12048" width="5" style="90" customWidth="1"/>
    <col min="12049" max="12288" width="9.140625" style="90"/>
    <col min="12289" max="12289" width="13.28515625" style="90" customWidth="1"/>
    <col min="12290" max="12290" width="4.7109375" style="90" customWidth="1"/>
    <col min="12291" max="12291" width="4.85546875" style="90" customWidth="1"/>
    <col min="12292" max="12292" width="5.140625" style="90" customWidth="1"/>
    <col min="12293" max="12293" width="4.5703125" style="90" customWidth="1"/>
    <col min="12294" max="12296" width="5.7109375" style="90" customWidth="1"/>
    <col min="12297" max="12297" width="5" style="90" customWidth="1"/>
    <col min="12298" max="12298" width="4.42578125" style="90" customWidth="1"/>
    <col min="12299" max="12299" width="5.28515625" style="90" customWidth="1"/>
    <col min="12300" max="12300" width="5.5703125" style="90" customWidth="1"/>
    <col min="12301" max="12301" width="5.85546875" style="90" customWidth="1"/>
    <col min="12302" max="12302" width="5.7109375" style="90" customWidth="1"/>
    <col min="12303" max="12303" width="4.85546875" style="90" customWidth="1"/>
    <col min="12304" max="12304" width="5" style="90" customWidth="1"/>
    <col min="12305" max="12544" width="9.140625" style="90"/>
    <col min="12545" max="12545" width="13.28515625" style="90" customWidth="1"/>
    <col min="12546" max="12546" width="4.7109375" style="90" customWidth="1"/>
    <col min="12547" max="12547" width="4.85546875" style="90" customWidth="1"/>
    <col min="12548" max="12548" width="5.140625" style="90" customWidth="1"/>
    <col min="12549" max="12549" width="4.5703125" style="90" customWidth="1"/>
    <col min="12550" max="12552" width="5.7109375" style="90" customWidth="1"/>
    <col min="12553" max="12553" width="5" style="90" customWidth="1"/>
    <col min="12554" max="12554" width="4.42578125" style="90" customWidth="1"/>
    <col min="12555" max="12555" width="5.28515625" style="90" customWidth="1"/>
    <col min="12556" max="12556" width="5.5703125" style="90" customWidth="1"/>
    <col min="12557" max="12557" width="5.85546875" style="90" customWidth="1"/>
    <col min="12558" max="12558" width="5.7109375" style="90" customWidth="1"/>
    <col min="12559" max="12559" width="4.85546875" style="90" customWidth="1"/>
    <col min="12560" max="12560" width="5" style="90" customWidth="1"/>
    <col min="12561" max="12800" width="9.140625" style="90"/>
    <col min="12801" max="12801" width="13.28515625" style="90" customWidth="1"/>
    <col min="12802" max="12802" width="4.7109375" style="90" customWidth="1"/>
    <col min="12803" max="12803" width="4.85546875" style="90" customWidth="1"/>
    <col min="12804" max="12804" width="5.140625" style="90" customWidth="1"/>
    <col min="12805" max="12805" width="4.5703125" style="90" customWidth="1"/>
    <col min="12806" max="12808" width="5.7109375" style="90" customWidth="1"/>
    <col min="12809" max="12809" width="5" style="90" customWidth="1"/>
    <col min="12810" max="12810" width="4.42578125" style="90" customWidth="1"/>
    <col min="12811" max="12811" width="5.28515625" style="90" customWidth="1"/>
    <col min="12812" max="12812" width="5.5703125" style="90" customWidth="1"/>
    <col min="12813" max="12813" width="5.85546875" style="90" customWidth="1"/>
    <col min="12814" max="12814" width="5.7109375" style="90" customWidth="1"/>
    <col min="12815" max="12815" width="4.85546875" style="90" customWidth="1"/>
    <col min="12816" max="12816" width="5" style="90" customWidth="1"/>
    <col min="12817" max="13056" width="9.140625" style="90"/>
    <col min="13057" max="13057" width="13.28515625" style="90" customWidth="1"/>
    <col min="13058" max="13058" width="4.7109375" style="90" customWidth="1"/>
    <col min="13059" max="13059" width="4.85546875" style="90" customWidth="1"/>
    <col min="13060" max="13060" width="5.140625" style="90" customWidth="1"/>
    <col min="13061" max="13061" width="4.5703125" style="90" customWidth="1"/>
    <col min="13062" max="13064" width="5.7109375" style="90" customWidth="1"/>
    <col min="13065" max="13065" width="5" style="90" customWidth="1"/>
    <col min="13066" max="13066" width="4.42578125" style="90" customWidth="1"/>
    <col min="13067" max="13067" width="5.28515625" style="90" customWidth="1"/>
    <col min="13068" max="13068" width="5.5703125" style="90" customWidth="1"/>
    <col min="13069" max="13069" width="5.85546875" style="90" customWidth="1"/>
    <col min="13070" max="13070" width="5.7109375" style="90" customWidth="1"/>
    <col min="13071" max="13071" width="4.85546875" style="90" customWidth="1"/>
    <col min="13072" max="13072" width="5" style="90" customWidth="1"/>
    <col min="13073" max="13312" width="9.140625" style="90"/>
    <col min="13313" max="13313" width="13.28515625" style="90" customWidth="1"/>
    <col min="13314" max="13314" width="4.7109375" style="90" customWidth="1"/>
    <col min="13315" max="13315" width="4.85546875" style="90" customWidth="1"/>
    <col min="13316" max="13316" width="5.140625" style="90" customWidth="1"/>
    <col min="13317" max="13317" width="4.5703125" style="90" customWidth="1"/>
    <col min="13318" max="13320" width="5.7109375" style="90" customWidth="1"/>
    <col min="13321" max="13321" width="5" style="90" customWidth="1"/>
    <col min="13322" max="13322" width="4.42578125" style="90" customWidth="1"/>
    <col min="13323" max="13323" width="5.28515625" style="90" customWidth="1"/>
    <col min="13324" max="13324" width="5.5703125" style="90" customWidth="1"/>
    <col min="13325" max="13325" width="5.85546875" style="90" customWidth="1"/>
    <col min="13326" max="13326" width="5.7109375" style="90" customWidth="1"/>
    <col min="13327" max="13327" width="4.85546875" style="90" customWidth="1"/>
    <col min="13328" max="13328" width="5" style="90" customWidth="1"/>
    <col min="13329" max="13568" width="9.140625" style="90"/>
    <col min="13569" max="13569" width="13.28515625" style="90" customWidth="1"/>
    <col min="13570" max="13570" width="4.7109375" style="90" customWidth="1"/>
    <col min="13571" max="13571" width="4.85546875" style="90" customWidth="1"/>
    <col min="13572" max="13572" width="5.140625" style="90" customWidth="1"/>
    <col min="13573" max="13573" width="4.5703125" style="90" customWidth="1"/>
    <col min="13574" max="13576" width="5.7109375" style="90" customWidth="1"/>
    <col min="13577" max="13577" width="5" style="90" customWidth="1"/>
    <col min="13578" max="13578" width="4.42578125" style="90" customWidth="1"/>
    <col min="13579" max="13579" width="5.28515625" style="90" customWidth="1"/>
    <col min="13580" max="13580" width="5.5703125" style="90" customWidth="1"/>
    <col min="13581" max="13581" width="5.85546875" style="90" customWidth="1"/>
    <col min="13582" max="13582" width="5.7109375" style="90" customWidth="1"/>
    <col min="13583" max="13583" width="4.85546875" style="90" customWidth="1"/>
    <col min="13584" max="13584" width="5" style="90" customWidth="1"/>
    <col min="13585" max="13824" width="9.140625" style="90"/>
    <col min="13825" max="13825" width="13.28515625" style="90" customWidth="1"/>
    <col min="13826" max="13826" width="4.7109375" style="90" customWidth="1"/>
    <col min="13827" max="13827" width="4.85546875" style="90" customWidth="1"/>
    <col min="13828" max="13828" width="5.140625" style="90" customWidth="1"/>
    <col min="13829" max="13829" width="4.5703125" style="90" customWidth="1"/>
    <col min="13830" max="13832" width="5.7109375" style="90" customWidth="1"/>
    <col min="13833" max="13833" width="5" style="90" customWidth="1"/>
    <col min="13834" max="13834" width="4.42578125" style="90" customWidth="1"/>
    <col min="13835" max="13835" width="5.28515625" style="90" customWidth="1"/>
    <col min="13836" max="13836" width="5.5703125" style="90" customWidth="1"/>
    <col min="13837" max="13837" width="5.85546875" style="90" customWidth="1"/>
    <col min="13838" max="13838" width="5.7109375" style="90" customWidth="1"/>
    <col min="13839" max="13839" width="4.85546875" style="90" customWidth="1"/>
    <col min="13840" max="13840" width="5" style="90" customWidth="1"/>
    <col min="13841" max="14080" width="9.140625" style="90"/>
    <col min="14081" max="14081" width="13.28515625" style="90" customWidth="1"/>
    <col min="14082" max="14082" width="4.7109375" style="90" customWidth="1"/>
    <col min="14083" max="14083" width="4.85546875" style="90" customWidth="1"/>
    <col min="14084" max="14084" width="5.140625" style="90" customWidth="1"/>
    <col min="14085" max="14085" width="4.5703125" style="90" customWidth="1"/>
    <col min="14086" max="14088" width="5.7109375" style="90" customWidth="1"/>
    <col min="14089" max="14089" width="5" style="90" customWidth="1"/>
    <col min="14090" max="14090" width="4.42578125" style="90" customWidth="1"/>
    <col min="14091" max="14091" width="5.28515625" style="90" customWidth="1"/>
    <col min="14092" max="14092" width="5.5703125" style="90" customWidth="1"/>
    <col min="14093" max="14093" width="5.85546875" style="90" customWidth="1"/>
    <col min="14094" max="14094" width="5.7109375" style="90" customWidth="1"/>
    <col min="14095" max="14095" width="4.85546875" style="90" customWidth="1"/>
    <col min="14096" max="14096" width="5" style="90" customWidth="1"/>
    <col min="14097" max="14336" width="9.140625" style="90"/>
    <col min="14337" max="14337" width="13.28515625" style="90" customWidth="1"/>
    <col min="14338" max="14338" width="4.7109375" style="90" customWidth="1"/>
    <col min="14339" max="14339" width="4.85546875" style="90" customWidth="1"/>
    <col min="14340" max="14340" width="5.140625" style="90" customWidth="1"/>
    <col min="14341" max="14341" width="4.5703125" style="90" customWidth="1"/>
    <col min="14342" max="14344" width="5.7109375" style="90" customWidth="1"/>
    <col min="14345" max="14345" width="5" style="90" customWidth="1"/>
    <col min="14346" max="14346" width="4.42578125" style="90" customWidth="1"/>
    <col min="14347" max="14347" width="5.28515625" style="90" customWidth="1"/>
    <col min="14348" max="14348" width="5.5703125" style="90" customWidth="1"/>
    <col min="14349" max="14349" width="5.85546875" style="90" customWidth="1"/>
    <col min="14350" max="14350" width="5.7109375" style="90" customWidth="1"/>
    <col min="14351" max="14351" width="4.85546875" style="90" customWidth="1"/>
    <col min="14352" max="14352" width="5" style="90" customWidth="1"/>
    <col min="14353" max="14592" width="9.140625" style="90"/>
    <col min="14593" max="14593" width="13.28515625" style="90" customWidth="1"/>
    <col min="14594" max="14594" width="4.7109375" style="90" customWidth="1"/>
    <col min="14595" max="14595" width="4.85546875" style="90" customWidth="1"/>
    <col min="14596" max="14596" width="5.140625" style="90" customWidth="1"/>
    <col min="14597" max="14597" width="4.5703125" style="90" customWidth="1"/>
    <col min="14598" max="14600" width="5.7109375" style="90" customWidth="1"/>
    <col min="14601" max="14601" width="5" style="90" customWidth="1"/>
    <col min="14602" max="14602" width="4.42578125" style="90" customWidth="1"/>
    <col min="14603" max="14603" width="5.28515625" style="90" customWidth="1"/>
    <col min="14604" max="14604" width="5.5703125" style="90" customWidth="1"/>
    <col min="14605" max="14605" width="5.85546875" style="90" customWidth="1"/>
    <col min="14606" max="14606" width="5.7109375" style="90" customWidth="1"/>
    <col min="14607" max="14607" width="4.85546875" style="90" customWidth="1"/>
    <col min="14608" max="14608" width="5" style="90" customWidth="1"/>
    <col min="14609" max="14848" width="9.140625" style="90"/>
    <col min="14849" max="14849" width="13.28515625" style="90" customWidth="1"/>
    <col min="14850" max="14850" width="4.7109375" style="90" customWidth="1"/>
    <col min="14851" max="14851" width="4.85546875" style="90" customWidth="1"/>
    <col min="14852" max="14852" width="5.140625" style="90" customWidth="1"/>
    <col min="14853" max="14853" width="4.5703125" style="90" customWidth="1"/>
    <col min="14854" max="14856" width="5.7109375" style="90" customWidth="1"/>
    <col min="14857" max="14857" width="5" style="90" customWidth="1"/>
    <col min="14858" max="14858" width="4.42578125" style="90" customWidth="1"/>
    <col min="14859" max="14859" width="5.28515625" style="90" customWidth="1"/>
    <col min="14860" max="14860" width="5.5703125" style="90" customWidth="1"/>
    <col min="14861" max="14861" width="5.85546875" style="90" customWidth="1"/>
    <col min="14862" max="14862" width="5.7109375" style="90" customWidth="1"/>
    <col min="14863" max="14863" width="4.85546875" style="90" customWidth="1"/>
    <col min="14864" max="14864" width="5" style="90" customWidth="1"/>
    <col min="14865" max="15104" width="9.140625" style="90"/>
    <col min="15105" max="15105" width="13.28515625" style="90" customWidth="1"/>
    <col min="15106" max="15106" width="4.7109375" style="90" customWidth="1"/>
    <col min="15107" max="15107" width="4.85546875" style="90" customWidth="1"/>
    <col min="15108" max="15108" width="5.140625" style="90" customWidth="1"/>
    <col min="15109" max="15109" width="4.5703125" style="90" customWidth="1"/>
    <col min="15110" max="15112" width="5.7109375" style="90" customWidth="1"/>
    <col min="15113" max="15113" width="5" style="90" customWidth="1"/>
    <col min="15114" max="15114" width="4.42578125" style="90" customWidth="1"/>
    <col min="15115" max="15115" width="5.28515625" style="90" customWidth="1"/>
    <col min="15116" max="15116" width="5.5703125" style="90" customWidth="1"/>
    <col min="15117" max="15117" width="5.85546875" style="90" customWidth="1"/>
    <col min="15118" max="15118" width="5.7109375" style="90" customWidth="1"/>
    <col min="15119" max="15119" width="4.85546875" style="90" customWidth="1"/>
    <col min="15120" max="15120" width="5" style="90" customWidth="1"/>
    <col min="15121" max="15360" width="9.140625" style="90"/>
    <col min="15361" max="15361" width="13.28515625" style="90" customWidth="1"/>
    <col min="15362" max="15362" width="4.7109375" style="90" customWidth="1"/>
    <col min="15363" max="15363" width="4.85546875" style="90" customWidth="1"/>
    <col min="15364" max="15364" width="5.140625" style="90" customWidth="1"/>
    <col min="15365" max="15365" width="4.5703125" style="90" customWidth="1"/>
    <col min="15366" max="15368" width="5.7109375" style="90" customWidth="1"/>
    <col min="15369" max="15369" width="5" style="90" customWidth="1"/>
    <col min="15370" max="15370" width="4.42578125" style="90" customWidth="1"/>
    <col min="15371" max="15371" width="5.28515625" style="90" customWidth="1"/>
    <col min="15372" max="15372" width="5.5703125" style="90" customWidth="1"/>
    <col min="15373" max="15373" width="5.85546875" style="90" customWidth="1"/>
    <col min="15374" max="15374" width="5.7109375" style="90" customWidth="1"/>
    <col min="15375" max="15375" width="4.85546875" style="90" customWidth="1"/>
    <col min="15376" max="15376" width="5" style="90" customWidth="1"/>
    <col min="15377" max="15616" width="9.140625" style="90"/>
    <col min="15617" max="15617" width="13.28515625" style="90" customWidth="1"/>
    <col min="15618" max="15618" width="4.7109375" style="90" customWidth="1"/>
    <col min="15619" max="15619" width="4.85546875" style="90" customWidth="1"/>
    <col min="15620" max="15620" width="5.140625" style="90" customWidth="1"/>
    <col min="15621" max="15621" width="4.5703125" style="90" customWidth="1"/>
    <col min="15622" max="15624" width="5.7109375" style="90" customWidth="1"/>
    <col min="15625" max="15625" width="5" style="90" customWidth="1"/>
    <col min="15626" max="15626" width="4.42578125" style="90" customWidth="1"/>
    <col min="15627" max="15627" width="5.28515625" style="90" customWidth="1"/>
    <col min="15628" max="15628" width="5.5703125" style="90" customWidth="1"/>
    <col min="15629" max="15629" width="5.85546875" style="90" customWidth="1"/>
    <col min="15630" max="15630" width="5.7109375" style="90" customWidth="1"/>
    <col min="15631" max="15631" width="4.85546875" style="90" customWidth="1"/>
    <col min="15632" max="15632" width="5" style="90" customWidth="1"/>
    <col min="15633" max="15872" width="9.140625" style="90"/>
    <col min="15873" max="15873" width="13.28515625" style="90" customWidth="1"/>
    <col min="15874" max="15874" width="4.7109375" style="90" customWidth="1"/>
    <col min="15875" max="15875" width="4.85546875" style="90" customWidth="1"/>
    <col min="15876" max="15876" width="5.140625" style="90" customWidth="1"/>
    <col min="15877" max="15877" width="4.5703125" style="90" customWidth="1"/>
    <col min="15878" max="15880" width="5.7109375" style="90" customWidth="1"/>
    <col min="15881" max="15881" width="5" style="90" customWidth="1"/>
    <col min="15882" max="15882" width="4.42578125" style="90" customWidth="1"/>
    <col min="15883" max="15883" width="5.28515625" style="90" customWidth="1"/>
    <col min="15884" max="15884" width="5.5703125" style="90" customWidth="1"/>
    <col min="15885" max="15885" width="5.85546875" style="90" customWidth="1"/>
    <col min="15886" max="15886" width="5.7109375" style="90" customWidth="1"/>
    <col min="15887" max="15887" width="4.85546875" style="90" customWidth="1"/>
    <col min="15888" max="15888" width="5" style="90" customWidth="1"/>
    <col min="15889" max="16128" width="9.140625" style="90"/>
    <col min="16129" max="16129" width="13.28515625" style="90" customWidth="1"/>
    <col min="16130" max="16130" width="4.7109375" style="90" customWidth="1"/>
    <col min="16131" max="16131" width="4.85546875" style="90" customWidth="1"/>
    <col min="16132" max="16132" width="5.140625" style="90" customWidth="1"/>
    <col min="16133" max="16133" width="4.5703125" style="90" customWidth="1"/>
    <col min="16134" max="16136" width="5.7109375" style="90" customWidth="1"/>
    <col min="16137" max="16137" width="5" style="90" customWidth="1"/>
    <col min="16138" max="16138" width="4.42578125" style="90" customWidth="1"/>
    <col min="16139" max="16139" width="5.28515625" style="90" customWidth="1"/>
    <col min="16140" max="16140" width="5.5703125" style="90" customWidth="1"/>
    <col min="16141" max="16141" width="5.85546875" style="90" customWidth="1"/>
    <col min="16142" max="16142" width="5.7109375" style="90" customWidth="1"/>
    <col min="16143" max="16143" width="4.85546875" style="90" customWidth="1"/>
    <col min="16144" max="16144" width="5" style="90" customWidth="1"/>
    <col min="16145" max="16384" width="9.140625" style="90"/>
  </cols>
  <sheetData>
    <row r="1" spans="1:16" ht="20.25">
      <c r="A1" s="557" t="s">
        <v>273</v>
      </c>
      <c r="B1" s="557"/>
      <c r="C1" s="557"/>
      <c r="D1" s="557"/>
      <c r="E1" s="557"/>
      <c r="F1" s="557"/>
      <c r="G1" s="557"/>
      <c r="H1" s="557"/>
      <c r="I1" s="557"/>
      <c r="J1" s="557"/>
      <c r="K1" s="557"/>
      <c r="L1" s="557"/>
      <c r="M1" s="557"/>
      <c r="N1" s="557"/>
      <c r="O1" s="557"/>
      <c r="P1" s="557"/>
    </row>
    <row r="2" spans="1:16" ht="18">
      <c r="A2" s="558" t="s">
        <v>274</v>
      </c>
      <c r="B2" s="558"/>
      <c r="C2" s="558"/>
      <c r="D2" s="558"/>
      <c r="E2" s="558"/>
      <c r="F2" s="558"/>
      <c r="G2" s="558"/>
      <c r="H2" s="558"/>
      <c r="I2" s="558"/>
      <c r="J2" s="558"/>
      <c r="K2" s="558"/>
      <c r="L2" s="558"/>
      <c r="M2" s="558"/>
      <c r="N2" s="558"/>
      <c r="O2" s="558"/>
      <c r="P2" s="558"/>
    </row>
    <row r="3" spans="1:16" ht="15" customHeight="1">
      <c r="A3" s="90" t="s">
        <v>275</v>
      </c>
      <c r="B3" s="91">
        <f>Form47front!T9</f>
        <v>0</v>
      </c>
      <c r="C3" s="91" t="str">
        <f>Form47front!U9</f>
        <v>6</v>
      </c>
      <c r="D3" s="91" t="str">
        <f>Form47front!V9</f>
        <v>1</v>
      </c>
      <c r="E3" s="91" t="str">
        <f>Form47front!W9</f>
        <v>3</v>
      </c>
      <c r="K3" s="559" t="s">
        <v>276</v>
      </c>
      <c r="L3" s="560"/>
      <c r="M3" s="560"/>
      <c r="N3" s="560"/>
      <c r="O3" s="561"/>
    </row>
    <row r="4" spans="1:16" ht="8.25" customHeight="1">
      <c r="K4" s="562"/>
      <c r="L4" s="563"/>
      <c r="M4" s="563"/>
      <c r="N4" s="563"/>
      <c r="O4" s="564"/>
    </row>
    <row r="5" spans="1:16" ht="18" customHeight="1">
      <c r="A5" s="90" t="s">
        <v>277</v>
      </c>
      <c r="B5" s="568" t="str">
        <f>"S.T.O."&amp;Data!G14</f>
        <v>S.T.O.Rajupalem</v>
      </c>
      <c r="C5" s="568"/>
      <c r="D5" s="568"/>
      <c r="E5" s="568"/>
      <c r="F5" s="568"/>
      <c r="K5" s="562"/>
      <c r="L5" s="563"/>
      <c r="M5" s="563"/>
      <c r="N5" s="563"/>
      <c r="O5" s="564"/>
    </row>
    <row r="6" spans="1:16" ht="9" customHeight="1">
      <c r="K6" s="565"/>
      <c r="L6" s="566"/>
      <c r="M6" s="566"/>
      <c r="N6" s="566"/>
      <c r="O6" s="567"/>
    </row>
    <row r="7" spans="1:16" ht="14.25" customHeight="1">
      <c r="A7" s="90" t="s">
        <v>278</v>
      </c>
      <c r="B7" s="569" t="str">
        <f>Form47front!S11</f>
        <v>06130308003</v>
      </c>
      <c r="C7" s="570"/>
      <c r="D7" s="570"/>
      <c r="E7" s="570"/>
    </row>
    <row r="8" spans="1:16" ht="6" customHeight="1"/>
    <row r="9" spans="1:16" ht="18.75" customHeight="1">
      <c r="A9" s="90" t="s">
        <v>279</v>
      </c>
      <c r="C9" s="571" t="str">
        <f>Form47front!S13</f>
        <v>HEADMASTER</v>
      </c>
      <c r="D9" s="571"/>
      <c r="E9" s="571"/>
      <c r="F9" s="571"/>
      <c r="G9" s="571"/>
      <c r="H9" s="90" t="s">
        <v>280</v>
      </c>
      <c r="J9" s="92" t="str">
        <f>Form47front!AC13</f>
        <v>Z.P.H.S,BELLAMKONDA,</v>
      </c>
    </row>
    <row r="11" spans="1:16">
      <c r="A11" s="90" t="s">
        <v>281</v>
      </c>
      <c r="C11" s="570" t="str">
        <f>Form47front!S15</f>
        <v>0489</v>
      </c>
      <c r="D11" s="570"/>
      <c r="E11" s="570"/>
    </row>
    <row r="12" spans="1:16">
      <c r="C12" s="93"/>
      <c r="D12" s="93"/>
      <c r="E12" s="93"/>
    </row>
    <row r="13" spans="1:16" ht="14.25" customHeight="1">
      <c r="A13" s="90" t="s">
        <v>282</v>
      </c>
      <c r="C13" s="91">
        <f>Form47front!S21</f>
        <v>8</v>
      </c>
      <c r="D13" s="91">
        <f>Form47front!T21</f>
        <v>0</v>
      </c>
      <c r="E13" s="91">
        <f>Form47front!U21</f>
        <v>0</v>
      </c>
      <c r="F13" s="91">
        <f>Form47front!V21</f>
        <v>9</v>
      </c>
      <c r="G13" s="93"/>
      <c r="H13" s="91">
        <f>Form47front!S22</f>
        <v>0</v>
      </c>
      <c r="I13" s="91">
        <f>Form47front!T22</f>
        <v>1</v>
      </c>
      <c r="J13" s="93"/>
      <c r="K13" s="91">
        <f>Form47front!S23</f>
        <v>1</v>
      </c>
      <c r="L13" s="91">
        <f>Form47front!T23</f>
        <v>0</v>
      </c>
      <c r="M13" s="91">
        <f>Form47front!U23</f>
        <v>1</v>
      </c>
      <c r="N13" s="93"/>
      <c r="O13" s="91" t="str">
        <f>Form47front!S24</f>
        <v>-</v>
      </c>
      <c r="P13" s="91" t="str">
        <f>Form47front!T24</f>
        <v>-</v>
      </c>
    </row>
    <row r="14" spans="1:16">
      <c r="C14" s="556" t="s">
        <v>283</v>
      </c>
      <c r="D14" s="556"/>
      <c r="E14" s="556"/>
      <c r="F14" s="556"/>
      <c r="H14" s="556" t="s">
        <v>284</v>
      </c>
      <c r="I14" s="556"/>
      <c r="K14" s="556" t="s">
        <v>285</v>
      </c>
      <c r="L14" s="556"/>
      <c r="M14" s="556"/>
      <c r="O14" s="556" t="s">
        <v>286</v>
      </c>
      <c r="P14" s="556"/>
    </row>
    <row r="15" spans="1:16" ht="6" customHeight="1"/>
    <row r="16" spans="1:16" ht="13.5" customHeight="1">
      <c r="C16" s="91">
        <f>Form47front!S25</f>
        <v>0</v>
      </c>
      <c r="D16" s="91">
        <f>Form47front!T25</f>
        <v>3</v>
      </c>
      <c r="E16" s="93"/>
      <c r="F16" s="91" t="str">
        <f>Form47front!S26</f>
        <v>-</v>
      </c>
      <c r="G16" s="91" t="str">
        <f>Form47front!T26</f>
        <v>-</v>
      </c>
      <c r="H16" s="91" t="str">
        <f>Form47front!U26</f>
        <v>-</v>
      </c>
      <c r="I16" s="93"/>
      <c r="J16" s="93"/>
      <c r="K16" s="91" t="str">
        <f>Form47front!S27</f>
        <v>-</v>
      </c>
      <c r="L16" s="91" t="str">
        <f>Form47front!T27</f>
        <v>-</v>
      </c>
      <c r="M16" s="91" t="str">
        <f>Form47front!U27</f>
        <v>-</v>
      </c>
    </row>
    <row r="17" spans="1:16">
      <c r="C17" s="556" t="s">
        <v>287</v>
      </c>
      <c r="D17" s="556"/>
      <c r="F17" s="556" t="s">
        <v>288</v>
      </c>
      <c r="G17" s="556"/>
      <c r="H17" s="556"/>
      <c r="K17" s="556" t="s">
        <v>289</v>
      </c>
      <c r="L17" s="556"/>
      <c r="M17" s="556"/>
    </row>
    <row r="18" spans="1:16" ht="5.25" customHeight="1"/>
    <row r="19" spans="1:16">
      <c r="A19" s="90" t="s">
        <v>290</v>
      </c>
      <c r="B19" s="573" t="str">
        <f>Form47front!S28</f>
        <v>N</v>
      </c>
      <c r="C19" s="90" t="s">
        <v>291</v>
      </c>
      <c r="F19" s="573" t="str">
        <f>Form47front!X28</f>
        <v>V</v>
      </c>
      <c r="G19" s="90" t="s">
        <v>292</v>
      </c>
      <c r="K19" s="575"/>
      <c r="L19" s="573"/>
      <c r="M19" s="573"/>
      <c r="N19" s="575"/>
    </row>
    <row r="20" spans="1:16">
      <c r="A20" s="90" t="s">
        <v>293</v>
      </c>
      <c r="B20" s="574"/>
      <c r="C20" s="90" t="s">
        <v>294</v>
      </c>
      <c r="F20" s="574"/>
      <c r="G20" s="90" t="s">
        <v>295</v>
      </c>
      <c r="K20" s="575"/>
      <c r="L20" s="574"/>
      <c r="M20" s="574"/>
      <c r="N20" s="575"/>
    </row>
    <row r="21" spans="1:16" ht="15" customHeight="1">
      <c r="A21" s="94" t="s">
        <v>296</v>
      </c>
      <c r="B21" s="578">
        <f>Form47front!U40</f>
        <v>110952</v>
      </c>
      <c r="C21" s="578"/>
      <c r="D21" s="578"/>
      <c r="E21" s="95" t="s">
        <v>297</v>
      </c>
      <c r="H21" s="576">
        <f>Form47front!U41</f>
        <v>2547</v>
      </c>
      <c r="I21" s="576"/>
      <c r="J21" s="94" t="s">
        <v>298</v>
      </c>
      <c r="L21" s="579">
        <f>Form47front!E18</f>
        <v>108405</v>
      </c>
      <c r="M21" s="579"/>
      <c r="N21" s="579"/>
    </row>
    <row r="22" spans="1:16" ht="13.5" customHeight="1">
      <c r="A22" s="94" t="s">
        <v>299</v>
      </c>
      <c r="B22" s="96" t="str">
        <f>Form47front!H17</f>
        <v xml:space="preserve"> Rupees One Lakh Eight Thousand Four Hundred and Five Only</v>
      </c>
    </row>
    <row r="23" spans="1:16" ht="13.5" customHeight="1">
      <c r="A23" s="96" t="s">
        <v>300</v>
      </c>
    </row>
    <row r="24" spans="1:16" ht="6.75" customHeight="1"/>
    <row r="25" spans="1:16" ht="22.5" customHeight="1">
      <c r="A25" s="94" t="s">
        <v>301</v>
      </c>
      <c r="C25" s="577"/>
      <c r="D25" s="577"/>
      <c r="E25" s="577"/>
      <c r="F25" s="577"/>
      <c r="G25" s="577"/>
      <c r="H25" s="577"/>
      <c r="I25" s="94" t="s">
        <v>3</v>
      </c>
      <c r="L25" s="577"/>
      <c r="M25" s="577"/>
      <c r="N25" s="577"/>
      <c r="O25" s="577"/>
      <c r="P25" s="577"/>
    </row>
    <row r="26" spans="1:16">
      <c r="A26" s="572" t="s">
        <v>302</v>
      </c>
      <c r="B26" s="572"/>
      <c r="C26" s="572"/>
      <c r="D26" s="572"/>
      <c r="E26" s="572"/>
      <c r="F26" s="572"/>
      <c r="G26" s="572"/>
      <c r="H26" s="572"/>
      <c r="I26" s="572"/>
      <c r="J26" s="572"/>
      <c r="K26" s="572"/>
      <c r="L26" s="572"/>
      <c r="M26" s="572"/>
      <c r="N26" s="572"/>
      <c r="O26" s="572"/>
      <c r="P26" s="572"/>
    </row>
    <row r="28" spans="1:16">
      <c r="A28" s="90" t="s">
        <v>303</v>
      </c>
      <c r="D28" s="97" t="s">
        <v>304</v>
      </c>
      <c r="E28" s="98"/>
      <c r="F28" s="98"/>
      <c r="G28" s="98"/>
      <c r="H28" s="98"/>
      <c r="I28" s="98"/>
      <c r="J28" s="98"/>
      <c r="K28" s="98"/>
      <c r="L28" s="98"/>
      <c r="M28" s="98"/>
      <c r="N28" s="98"/>
      <c r="O28" s="98"/>
    </row>
    <row r="29" spans="1:16">
      <c r="A29" s="94" t="s">
        <v>305</v>
      </c>
      <c r="D29" s="97"/>
    </row>
    <row r="30" spans="1:16" ht="19.5" customHeight="1">
      <c r="D30" s="97" t="s">
        <v>306</v>
      </c>
      <c r="E30" s="98"/>
      <c r="F30" s="98"/>
      <c r="G30" s="98"/>
      <c r="H30" s="98"/>
      <c r="I30" s="98"/>
      <c r="J30" s="98"/>
      <c r="K30" s="98"/>
      <c r="L30" s="98"/>
      <c r="M30" s="98"/>
      <c r="N30" s="98"/>
      <c r="O30" s="98"/>
    </row>
    <row r="31" spans="1:16" ht="25.5" customHeight="1"/>
    <row r="32" spans="1:16">
      <c r="A32" s="90" t="s">
        <v>307</v>
      </c>
      <c r="E32" s="572" t="s">
        <v>308</v>
      </c>
      <c r="F32" s="572"/>
      <c r="G32" s="572"/>
      <c r="H32" s="572"/>
      <c r="L32" s="90" t="s">
        <v>309</v>
      </c>
    </row>
    <row r="34" spans="1:16">
      <c r="E34" s="572" t="s">
        <v>307</v>
      </c>
      <c r="F34" s="572"/>
      <c r="G34" s="572"/>
      <c r="H34" s="572"/>
    </row>
    <row r="38" spans="1:16" ht="31.5" customHeight="1">
      <c r="A38" s="98"/>
      <c r="B38" s="98"/>
      <c r="C38" s="98"/>
      <c r="D38" s="98"/>
      <c r="E38" s="98"/>
      <c r="F38" s="98"/>
      <c r="G38" s="98"/>
      <c r="H38" s="98"/>
      <c r="I38" s="98"/>
      <c r="J38" s="98"/>
      <c r="K38" s="98"/>
      <c r="L38" s="98"/>
      <c r="M38" s="98"/>
      <c r="N38" s="98"/>
      <c r="O38" s="98"/>
      <c r="P38" s="98"/>
    </row>
    <row r="40" spans="1:16" ht="15.75">
      <c r="A40" s="582" t="s">
        <v>310</v>
      </c>
      <c r="B40" s="582"/>
      <c r="C40" s="582"/>
      <c r="D40" s="582"/>
      <c r="E40" s="582"/>
      <c r="F40" s="582"/>
      <c r="G40" s="582"/>
      <c r="H40" s="582"/>
      <c r="I40" s="582"/>
      <c r="J40" s="582"/>
      <c r="K40" s="582"/>
      <c r="L40" s="582"/>
      <c r="M40" s="582"/>
      <c r="N40" s="582"/>
      <c r="O40" s="582"/>
      <c r="P40" s="582"/>
    </row>
    <row r="41" spans="1:16" ht="14.25">
      <c r="A41" s="583" t="s">
        <v>311</v>
      </c>
      <c r="B41" s="583"/>
      <c r="C41" s="583"/>
      <c r="D41" s="583"/>
      <c r="E41" s="583"/>
      <c r="F41" s="583"/>
      <c r="G41" s="583"/>
      <c r="H41" s="583"/>
      <c r="I41" s="583"/>
      <c r="J41" s="583"/>
      <c r="K41" s="583"/>
      <c r="L41" s="583"/>
      <c r="M41" s="583"/>
      <c r="N41" s="583"/>
      <c r="O41" s="583"/>
      <c r="P41" s="583"/>
    </row>
    <row r="42" spans="1:16" ht="14.25">
      <c r="A42" s="583" t="s">
        <v>312</v>
      </c>
      <c r="B42" s="583"/>
      <c r="C42" s="583"/>
      <c r="D42" s="583"/>
      <c r="E42" s="583"/>
      <c r="F42" s="583"/>
      <c r="G42" s="583"/>
      <c r="H42" s="583"/>
      <c r="I42" s="583"/>
      <c r="J42" s="583"/>
      <c r="K42" s="583"/>
      <c r="L42" s="583"/>
      <c r="M42" s="583"/>
      <c r="N42" s="583"/>
      <c r="O42" s="583"/>
      <c r="P42" s="583"/>
    </row>
    <row r="43" spans="1:16">
      <c r="A43" s="99"/>
      <c r="B43" s="99"/>
      <c r="C43" s="99"/>
      <c r="D43" s="99"/>
      <c r="E43" s="99"/>
      <c r="F43" s="99"/>
      <c r="G43" s="99"/>
      <c r="H43" s="99"/>
    </row>
    <row r="44" spans="1:16" ht="16.5" customHeight="1">
      <c r="A44" s="100" t="s">
        <v>313</v>
      </c>
      <c r="B44" s="584" t="str">
        <f>B7</f>
        <v>06130308003</v>
      </c>
      <c r="C44" s="585"/>
      <c r="D44" s="585"/>
      <c r="E44" s="586"/>
      <c r="F44" s="99"/>
      <c r="H44" s="99"/>
      <c r="I44" s="101" t="s">
        <v>314</v>
      </c>
      <c r="M44" s="99" t="str">
        <f>":"&amp;B3&amp;C3&amp;D3&amp;E3</f>
        <v>:0613</v>
      </c>
    </row>
    <row r="45" spans="1:16">
      <c r="A45" s="99"/>
      <c r="B45" s="99"/>
      <c r="C45" s="99"/>
      <c r="D45" s="99"/>
      <c r="E45" s="99"/>
      <c r="F45" s="99"/>
      <c r="G45" s="99"/>
      <c r="H45" s="99"/>
    </row>
    <row r="46" spans="1:16">
      <c r="A46" s="99" t="s">
        <v>65</v>
      </c>
      <c r="B46" s="99"/>
      <c r="C46" s="102" t="str">
        <f>C9</f>
        <v>HEADMASTER</v>
      </c>
      <c r="E46" s="99"/>
      <c r="F46" s="99"/>
      <c r="H46" s="99"/>
      <c r="I46" s="101" t="s">
        <v>315</v>
      </c>
      <c r="L46" s="103" t="str">
        <f>B5</f>
        <v>S.T.O.Rajupalem</v>
      </c>
    </row>
    <row r="47" spans="1:16">
      <c r="A47" s="99" t="s">
        <v>316</v>
      </c>
      <c r="B47" s="99"/>
      <c r="C47" s="99"/>
      <c r="D47" s="99"/>
      <c r="E47" s="99"/>
      <c r="F47" s="99"/>
      <c r="G47" s="99"/>
      <c r="H47" s="99"/>
    </row>
    <row r="48" spans="1:16">
      <c r="A48" s="418" t="str">
        <f>Data!G11</f>
        <v>ANDHARA BANK,RAJUPALEM</v>
      </c>
      <c r="B48" s="99"/>
      <c r="C48" s="99"/>
      <c r="D48" s="99"/>
      <c r="E48" s="99"/>
      <c r="F48" s="99"/>
      <c r="G48" s="99"/>
      <c r="H48" s="99"/>
    </row>
    <row r="49" spans="1:16">
      <c r="B49" s="99"/>
      <c r="C49" s="99"/>
      <c r="D49" s="99"/>
      <c r="E49" s="99"/>
      <c r="F49" s="99"/>
      <c r="G49" s="99"/>
      <c r="H49" s="104"/>
    </row>
    <row r="50" spans="1:16">
      <c r="A50" s="99"/>
      <c r="B50" s="99"/>
      <c r="C50" s="99"/>
      <c r="D50" s="99"/>
      <c r="E50" s="99"/>
      <c r="F50" s="99"/>
      <c r="G50" s="99"/>
      <c r="H50" s="99"/>
    </row>
    <row r="51" spans="1:16">
      <c r="A51" s="99"/>
      <c r="B51" s="99"/>
      <c r="C51" s="99"/>
      <c r="D51" s="99"/>
      <c r="E51" s="99"/>
      <c r="F51" s="99"/>
      <c r="G51" s="99"/>
      <c r="H51" s="99"/>
    </row>
    <row r="52" spans="1:16">
      <c r="A52" s="99" t="s">
        <v>317</v>
      </c>
      <c r="B52" s="99"/>
      <c r="C52" s="587"/>
      <c r="D52" s="587"/>
      <c r="E52" s="587"/>
      <c r="F52" s="101" t="s">
        <v>318</v>
      </c>
      <c r="G52" s="587"/>
      <c r="H52" s="587"/>
      <c r="I52" s="587"/>
      <c r="J52" s="94" t="s">
        <v>319</v>
      </c>
      <c r="L52" s="588">
        <f>L21</f>
        <v>108405</v>
      </c>
      <c r="M52" s="589"/>
      <c r="N52" s="589"/>
      <c r="O52" s="589"/>
    </row>
    <row r="53" spans="1:16" ht="27" customHeight="1">
      <c r="A53" s="580" t="str">
        <f>"( "&amp;B22&amp;" )"</f>
        <v>(  Rupees One Lakh Eight Thousand Four Hundred and Five Only )</v>
      </c>
      <c r="B53" s="580"/>
      <c r="C53" s="580"/>
      <c r="D53" s="580"/>
      <c r="E53" s="580"/>
      <c r="F53" s="580"/>
      <c r="G53" s="580"/>
      <c r="H53" s="580"/>
      <c r="I53" s="580"/>
      <c r="J53" s="580"/>
      <c r="K53" s="580"/>
      <c r="L53" s="580"/>
      <c r="M53" s="580"/>
      <c r="N53" s="580"/>
      <c r="O53" s="580"/>
      <c r="P53" s="580"/>
    </row>
    <row r="54" spans="1:16">
      <c r="A54" s="101" t="s">
        <v>320</v>
      </c>
      <c r="B54" s="581">
        <f>C25</f>
        <v>0</v>
      </c>
      <c r="C54" s="581"/>
      <c r="D54" s="581"/>
      <c r="E54" s="581"/>
      <c r="F54" s="581"/>
      <c r="G54" s="581"/>
      <c r="H54" s="581"/>
      <c r="I54" s="581"/>
      <c r="J54" s="94" t="s">
        <v>321</v>
      </c>
    </row>
    <row r="55" spans="1:16">
      <c r="A55" s="101" t="s">
        <v>322</v>
      </c>
      <c r="B55" s="99"/>
      <c r="C55" s="99"/>
      <c r="D55" s="99"/>
      <c r="E55" s="99"/>
      <c r="F55" s="99"/>
      <c r="G55" s="99"/>
      <c r="H55" s="99"/>
    </row>
    <row r="56" spans="1:16">
      <c r="A56" s="101"/>
      <c r="B56" s="99"/>
      <c r="C56" s="99"/>
      <c r="D56" s="99"/>
      <c r="E56" s="99"/>
      <c r="F56" s="99"/>
      <c r="G56" s="99"/>
      <c r="H56" s="99"/>
    </row>
    <row r="57" spans="1:16">
      <c r="A57" s="99"/>
      <c r="B57" s="99"/>
      <c r="C57" s="99"/>
      <c r="D57" s="99"/>
      <c r="E57" s="99"/>
      <c r="F57" s="99"/>
      <c r="G57" s="99"/>
      <c r="H57" s="99"/>
    </row>
    <row r="58" spans="1:16">
      <c r="A58" s="99"/>
      <c r="B58" s="99"/>
      <c r="C58" s="99"/>
      <c r="D58" s="99"/>
      <c r="E58" s="99"/>
      <c r="F58" s="99"/>
      <c r="G58" s="99"/>
      <c r="H58" s="99"/>
    </row>
    <row r="59" spans="1:16">
      <c r="A59" s="99"/>
      <c r="B59" s="99"/>
      <c r="C59" s="99"/>
      <c r="D59" s="99"/>
      <c r="E59" s="99"/>
      <c r="F59" s="99"/>
      <c r="G59" s="99"/>
      <c r="H59" s="99"/>
    </row>
    <row r="60" spans="1:16">
      <c r="A60" s="99" t="s">
        <v>323</v>
      </c>
      <c r="B60" s="99"/>
      <c r="C60" s="99"/>
      <c r="D60" s="99"/>
      <c r="F60" s="99"/>
      <c r="G60" s="99"/>
      <c r="H60" s="99"/>
      <c r="L60" s="99" t="s">
        <v>324</v>
      </c>
    </row>
    <row r="61" spans="1:16">
      <c r="A61" s="99" t="s">
        <v>325</v>
      </c>
      <c r="B61" s="99"/>
      <c r="C61" s="99"/>
      <c r="D61" s="99"/>
      <c r="F61" s="99"/>
      <c r="G61" s="99"/>
      <c r="H61" s="99"/>
      <c r="L61" s="99" t="s">
        <v>325</v>
      </c>
    </row>
    <row r="62" spans="1:16">
      <c r="A62" s="99" t="s">
        <v>308</v>
      </c>
      <c r="B62" s="99"/>
      <c r="C62" s="99"/>
      <c r="D62" s="99"/>
      <c r="E62" s="99"/>
      <c r="F62" s="99"/>
      <c r="G62" s="99"/>
      <c r="H62" s="99"/>
    </row>
    <row r="63" spans="1:16">
      <c r="A63" s="99"/>
      <c r="B63" s="99"/>
      <c r="C63" s="99"/>
      <c r="D63" s="99"/>
      <c r="E63" s="99"/>
      <c r="F63" s="99"/>
      <c r="G63" s="99"/>
      <c r="H63" s="99"/>
    </row>
    <row r="64" spans="1:16">
      <c r="A64" s="99"/>
      <c r="B64" s="99"/>
      <c r="C64" s="99"/>
      <c r="D64" s="99"/>
      <c r="E64" s="99"/>
      <c r="F64" s="99"/>
      <c r="G64" s="99"/>
      <c r="H64" s="99"/>
    </row>
    <row r="65" spans="1:12">
      <c r="A65" s="99"/>
      <c r="B65" s="99"/>
      <c r="C65" s="99"/>
      <c r="D65" s="99"/>
      <c r="F65" s="99"/>
      <c r="G65" s="99"/>
      <c r="H65" s="99"/>
      <c r="L65" s="99" t="s">
        <v>326</v>
      </c>
    </row>
    <row r="66" spans="1:12">
      <c r="A66" s="99" t="s">
        <v>67</v>
      </c>
      <c r="B66" s="99"/>
      <c r="C66" s="99"/>
      <c r="E66" s="99"/>
      <c r="F66" s="99"/>
      <c r="G66" s="99"/>
      <c r="H66" s="99"/>
      <c r="K66" s="99" t="s">
        <v>327</v>
      </c>
    </row>
    <row r="67" spans="1:12">
      <c r="A67" s="99"/>
      <c r="B67" s="99"/>
      <c r="C67" s="99"/>
      <c r="D67" s="99"/>
      <c r="E67" s="99"/>
      <c r="F67" s="99"/>
      <c r="G67" s="99"/>
      <c r="H67" s="99"/>
    </row>
    <row r="68" spans="1:12">
      <c r="A68" s="99"/>
      <c r="B68" s="99"/>
      <c r="C68" s="99"/>
      <c r="D68" s="99"/>
      <c r="E68" s="99"/>
      <c r="F68" s="99"/>
      <c r="G68" s="99"/>
      <c r="H68" s="99"/>
    </row>
    <row r="69" spans="1:12">
      <c r="A69" s="99" t="s">
        <v>328</v>
      </c>
      <c r="B69" s="99"/>
      <c r="C69" s="99"/>
      <c r="D69" s="99"/>
      <c r="E69" s="99"/>
      <c r="F69" s="99"/>
      <c r="G69" s="99"/>
      <c r="H69" s="99"/>
    </row>
  </sheetData>
  <sheetProtection password="CB95" sheet="1" objects="1" scenarios="1"/>
  <mergeCells count="37">
    <mergeCell ref="A53:P53"/>
    <mergeCell ref="B54:I54"/>
    <mergeCell ref="A40:P40"/>
    <mergeCell ref="A41:P41"/>
    <mergeCell ref="A42:P42"/>
    <mergeCell ref="B44:E44"/>
    <mergeCell ref="C52:E52"/>
    <mergeCell ref="G52:I52"/>
    <mergeCell ref="L52:O52"/>
    <mergeCell ref="E34:H34"/>
    <mergeCell ref="B19:B20"/>
    <mergeCell ref="F19:F20"/>
    <mergeCell ref="K19:K20"/>
    <mergeCell ref="L19:L20"/>
    <mergeCell ref="H21:I21"/>
    <mergeCell ref="C25:H25"/>
    <mergeCell ref="L25:P25"/>
    <mergeCell ref="A26:P26"/>
    <mergeCell ref="E32:H32"/>
    <mergeCell ref="B21:D21"/>
    <mergeCell ref="L21:N21"/>
    <mergeCell ref="M19:M20"/>
    <mergeCell ref="N19:N20"/>
    <mergeCell ref="C17:D17"/>
    <mergeCell ref="F17:H17"/>
    <mergeCell ref="K17:M17"/>
    <mergeCell ref="A1:P1"/>
    <mergeCell ref="A2:P2"/>
    <mergeCell ref="K3:O6"/>
    <mergeCell ref="B5:F5"/>
    <mergeCell ref="B7:E7"/>
    <mergeCell ref="C9:G9"/>
    <mergeCell ref="C11:E11"/>
    <mergeCell ref="C14:F14"/>
    <mergeCell ref="H14:I14"/>
    <mergeCell ref="K14:M14"/>
    <mergeCell ref="O14:P14"/>
  </mergeCells>
  <printOptions horizontalCentered="1"/>
  <pageMargins left="0.75" right="0.75" top="0.53" bottom="0.4" header="0.56000000000000005" footer="0.5"/>
  <pageSetup paperSize="5" scale="95"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Data</vt:lpstr>
      <vt:lpstr>Principal Proceedings</vt:lpstr>
      <vt:lpstr>Intrest Proceedings </vt:lpstr>
      <vt:lpstr>Intrest Abstract</vt:lpstr>
      <vt:lpstr>Annexure</vt:lpstr>
      <vt:lpstr>Worksheet</vt:lpstr>
      <vt:lpstr>Form47front</vt:lpstr>
      <vt:lpstr>APTC Back Page</vt:lpstr>
      <vt:lpstr>101&amp;Token</vt:lpstr>
      <vt:lpstr>Annexure-I</vt:lpstr>
      <vt:lpstr>CPS</vt:lpstr>
      <vt:lpstr>Intrest F47front</vt:lpstr>
      <vt:lpstr>Intrest F47 Back</vt:lpstr>
      <vt:lpstr>101&amp;Token (2)</vt:lpstr>
      <vt:lpstr>Annexure-I (2)</vt:lpstr>
      <vt:lpstr>Bill_Dt</vt:lpstr>
      <vt:lpstr>Bill_Dt2</vt:lpstr>
      <vt:lpstr>Bill_month</vt:lpstr>
      <vt:lpstr>Billmonth_Lday</vt:lpstr>
      <vt:lpstr>cr2pf</vt:lpstr>
      <vt:lpstr>CPS!DDO_Code</vt:lpstr>
      <vt:lpstr>DDO_Code</vt:lpstr>
      <vt:lpstr>DDO_Desg</vt:lpstr>
      <vt:lpstr>DDO_Off</vt:lpstr>
      <vt:lpstr>PF_Typ</vt:lpstr>
      <vt:lpstr>PRAN</vt:lpstr>
      <vt:lpstr>'101&amp;Token'!Print_Area</vt:lpstr>
      <vt:lpstr>'101&amp;Token (2)'!Print_Area</vt:lpstr>
      <vt:lpstr>Annexure!Print_Area</vt:lpstr>
      <vt:lpstr>'Annexure-I'!Print_Area</vt:lpstr>
      <vt:lpstr>'Annexure-I (2)'!Print_Area</vt:lpstr>
      <vt:lpstr>Form47front!Print_Area</vt:lpstr>
      <vt:lpstr>'Intrest Abstract'!Print_Area</vt:lpstr>
      <vt:lpstr>'Intrest F47front'!Print_Area</vt:lpstr>
      <vt:lpstr>Worksheet!Print_Area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Naresh</dc:creator>
  <cp:lastModifiedBy>sd</cp:lastModifiedBy>
  <cp:lastPrinted>2014-01-29T11:06:51Z</cp:lastPrinted>
  <dcterms:created xsi:type="dcterms:W3CDTF">2013-05-02T03:10:51Z</dcterms:created>
  <dcterms:modified xsi:type="dcterms:W3CDTF">2014-03-21T17:49:53Z</dcterms:modified>
</cp:coreProperties>
</file>